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32767" windowHeight="21360" activeTab="8"/>
  </bookViews>
  <sheets>
    <sheet name="신고의무" sheetId="1" r:id="rId1"/>
    <sheet name="공익법인신고" sheetId="2" r:id="rId2"/>
    <sheet name="재무제표" sheetId="3" r:id="rId3"/>
    <sheet name="계좌" sheetId="4" r:id="rId4"/>
    <sheet name="법인세" sheetId="5" r:id="rId5"/>
    <sheet name="기부자별발급명세" sheetId="6" r:id="rId6"/>
    <sheet name="발급명세서" sheetId="7" r:id="rId7"/>
    <sheet name="점검결과보고서" sheetId="8" r:id="rId8"/>
    <sheet name="에드원빌딩" sheetId="9" r:id="rId9"/>
  </sheets>
  <externalReferences>
    <externalReference r:id="rId12"/>
  </externalReferences>
  <definedNames>
    <definedName name="_xlfn.SUMIFS" hidden="1">#NAME?</definedName>
    <definedName name="_xlnm.Print_Area" localSheetId="2">'재무제표'!#REF!,'재무제표'!#REF!</definedName>
  </definedNames>
  <calcPr fullCalcOnLoad="1"/>
</workbook>
</file>

<file path=xl/comments2.xml><?xml version="1.0" encoding="utf-8"?>
<comments xmlns="http://schemas.openxmlformats.org/spreadsheetml/2006/main">
  <authors>
    <author>snoopy</author>
    <author>사용자이름</author>
  </authors>
  <commentList>
    <comment ref="B19" authorId="0">
      <text>
        <r>
          <rPr>
            <b/>
            <sz val="12"/>
            <color indexed="10"/>
            <rFont val="굴림"/>
            <family val="3"/>
          </rPr>
          <t xml:space="preserve">출연재산종류 작성요령 </t>
        </r>
        <r>
          <rPr>
            <b/>
            <sz val="14"/>
            <color indexed="10"/>
            <rFont val="굴림"/>
            <family val="3"/>
          </rPr>
          <t xml:space="preserve">
</t>
        </r>
        <r>
          <rPr>
            <b/>
            <sz val="10"/>
            <color indexed="10"/>
            <rFont val="굴림"/>
            <family val="3"/>
          </rPr>
          <t>(택스트형식, 반드시 코드기입 01~10,99 )</t>
        </r>
        <r>
          <rPr>
            <b/>
            <sz val="14"/>
            <color indexed="10"/>
            <rFont val="굴림"/>
            <family val="3"/>
          </rPr>
          <t xml:space="preserve">
</t>
        </r>
        <r>
          <rPr>
            <b/>
            <sz val="11"/>
            <color indexed="10"/>
            <rFont val="굴림"/>
            <family val="3"/>
          </rPr>
          <t xml:space="preserve"> 
</t>
        </r>
        <r>
          <rPr>
            <b/>
            <sz val="11"/>
            <color indexed="48"/>
            <rFont val="굴림"/>
            <family val="3"/>
          </rPr>
          <t xml:space="preserve"> 01 : 현금        
 02 : 예.적금            
 05 : 주식출자지분 
 06 : 기계장치
 07 : 의료장비
 08 : 채권
 09 : 차량운반구
 10 : 기타
 99 : 소액계</t>
        </r>
      </text>
    </comment>
    <comment ref="C19" authorId="1">
      <text>
        <r>
          <rPr>
            <b/>
            <sz val="9"/>
            <rFont val="굴림"/>
            <family val="3"/>
          </rPr>
          <t xml:space="preserve">날짜 형식
: XXXX-XX-XX
</t>
        </r>
        <r>
          <rPr>
            <sz val="9"/>
            <rFont val="굴림"/>
            <family val="3"/>
          </rPr>
          <t xml:space="preserve">
</t>
        </r>
      </text>
    </comment>
    <comment ref="E19" authorId="0">
      <text>
        <r>
          <rPr>
            <b/>
            <sz val="11"/>
            <color indexed="10"/>
            <rFont val="굴림"/>
            <family val="3"/>
          </rPr>
          <t>내외국인 및무기명구분 작성요령
(0,1,2 코드구분 입력)
0 : 내국인
   ==&gt; 출연자 주민번호를 입력합니다 
1: 무기명자 
   ==&gt; 무기명자일경우 출연자 주민번호는 입력되지 않으셔도 됩니다.
2: 외국인
   ==&gt; 외국인일경우 외국인등록번호나 여권번호를 입력하시면 됩니다</t>
        </r>
        <r>
          <rPr>
            <b/>
            <sz val="9"/>
            <color indexed="10"/>
            <rFont val="굴림"/>
            <family val="3"/>
          </rPr>
          <t>.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F19" authorId="1">
      <text>
        <r>
          <rPr>
            <b/>
            <sz val="9"/>
            <rFont val="굴림"/>
            <family val="3"/>
          </rPr>
          <t>주민번호 사이에 "-"입력
XXXXXX-XXXXXXX</t>
        </r>
        <r>
          <rPr>
            <sz val="9"/>
            <rFont val="굴림"/>
            <family val="3"/>
          </rPr>
          <t xml:space="preserve">
</t>
        </r>
      </text>
    </comment>
    <comment ref="G19" authorId="1">
      <text>
        <r>
          <rPr>
            <b/>
            <sz val="9"/>
            <rFont val="굴림"/>
            <family val="3"/>
          </rPr>
          <t xml:space="preserve">필수 입력항목이며, 재산종류 중 01:현금,2:예적금,99:소액계는 무조건 공백 작셩
</t>
        </r>
      </text>
    </comment>
    <comment ref="H19" authorId="1">
      <text>
        <r>
          <rPr>
            <b/>
            <sz val="9"/>
            <rFont val="굴림"/>
            <family val="3"/>
          </rPr>
          <t>금액은 천단위마다 ","로 구분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119" authorId="0">
      <text>
        <r>
          <rPr>
            <b/>
            <sz val="9"/>
            <rFont val="돋움"/>
            <family val="3"/>
          </rPr>
          <t xml:space="preserve">도서인쇄비
</t>
        </r>
      </text>
    </comment>
  </commentList>
</comments>
</file>

<file path=xl/comments5.xml><?xml version="1.0" encoding="utf-8"?>
<comments xmlns="http://schemas.openxmlformats.org/spreadsheetml/2006/main">
  <authors>
    <author>YEILAC</author>
  </authors>
  <commentList>
    <comment ref="B21" authorId="0">
      <text>
        <r>
          <rPr>
            <b/>
            <sz val="9"/>
            <rFont val="Tahoma"/>
            <family val="2"/>
          </rPr>
          <t>2016</t>
        </r>
        <r>
          <rPr>
            <b/>
            <sz val="9"/>
            <rFont val="돋움"/>
            <family val="3"/>
          </rPr>
          <t>년도부터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이월결손금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공제한도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도입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돋움"/>
            <family val="3"/>
          </rPr>
          <t>법인세법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제</t>
        </r>
        <r>
          <rPr>
            <b/>
            <sz val="9"/>
            <rFont val="Tahoma"/>
            <family val="2"/>
          </rPr>
          <t>13</t>
        </r>
        <r>
          <rPr>
            <b/>
            <sz val="9"/>
            <rFont val="돋움"/>
            <family val="3"/>
          </rPr>
          <t>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【과세표준</t>
        </r>
        <r>
          <rPr>
            <sz val="9"/>
            <rFont val="돋움"/>
            <family val="3"/>
          </rPr>
          <t>】</t>
        </r>
        <r>
          <rPr>
            <sz val="9"/>
            <rFont val="Tahoma"/>
            <family val="2"/>
          </rPr>
          <t xml:space="preserve"> 
</t>
        </r>
        <r>
          <rPr>
            <sz val="9"/>
            <rFont val="돋움"/>
            <family val="3"/>
          </rPr>
          <t>내국법인의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소득에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과세표준은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소득의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범위에서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호에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금액과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소득을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차례로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공제한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금액으로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한다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다만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「조세특례제한법」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5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항에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중소기업과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회생계획을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등</t>
        </r>
        <r>
          <rPr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대통령령으로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정하는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법인을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제외한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내국법인의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경우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제</t>
        </r>
        <r>
          <rPr>
            <u val="single"/>
            <sz val="9"/>
            <rFont val="Tahoma"/>
            <family val="2"/>
          </rPr>
          <t>1</t>
        </r>
        <r>
          <rPr>
            <u val="single"/>
            <sz val="9"/>
            <rFont val="돋움"/>
            <family val="3"/>
          </rPr>
          <t>호의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금액에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대한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공제의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범위는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각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사업연도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소득의</t>
        </r>
        <r>
          <rPr>
            <u val="single"/>
            <sz val="9"/>
            <rFont val="Tahoma"/>
            <family val="2"/>
          </rPr>
          <t xml:space="preserve"> 100</t>
        </r>
        <r>
          <rPr>
            <u val="single"/>
            <sz val="9"/>
            <rFont val="돋움"/>
            <family val="3"/>
          </rPr>
          <t>분의</t>
        </r>
        <r>
          <rPr>
            <u val="single"/>
            <sz val="9"/>
            <rFont val="Tahoma"/>
            <family val="2"/>
          </rPr>
          <t xml:space="preserve"> 80</t>
        </r>
        <r>
          <rPr>
            <u val="single"/>
            <sz val="9"/>
            <rFont val="돋움"/>
            <family val="3"/>
          </rPr>
          <t>으로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한다</t>
        </r>
        <r>
          <rPr>
            <u val="single"/>
            <sz val="9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 &lt;</t>
        </r>
        <r>
          <rPr>
            <sz val="9"/>
            <rFont val="돋움"/>
            <family val="3"/>
          </rPr>
          <t>개정</t>
        </r>
        <r>
          <rPr>
            <sz val="9"/>
            <rFont val="Tahoma"/>
            <family val="2"/>
          </rPr>
          <t xml:space="preserve"> 2015.12.15&gt;
1.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개시일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전</t>
        </r>
        <r>
          <rPr>
            <sz val="9"/>
            <rFont val="Tahoma"/>
            <family val="2"/>
          </rPr>
          <t xml:space="preserve"> 10</t>
        </r>
        <r>
          <rPr>
            <sz val="9"/>
            <rFont val="돋움"/>
            <family val="3"/>
          </rPr>
          <t>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이내에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개시한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발생한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결손금으로서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과세표준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계산을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공제되지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아니한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금액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경우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14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항의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결손금으로서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60</t>
        </r>
        <r>
          <rPr>
            <sz val="9"/>
            <rFont val="돋움"/>
            <family val="3"/>
          </rPr>
          <t>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신고하거나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66</t>
        </r>
        <r>
          <rPr>
            <sz val="9"/>
            <rFont val="돋움"/>
            <family val="3"/>
          </rPr>
          <t>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결정ㆍ경정되거나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「국세기본법」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45</t>
        </r>
        <r>
          <rPr>
            <sz val="9"/>
            <rFont val="돋움"/>
            <family val="3"/>
          </rPr>
          <t>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수정신고한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과세표준에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포함된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해당한다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 xml:space="preserve">
</t>
        </r>
        <r>
          <rPr>
            <b/>
            <sz val="9"/>
            <rFont val="돋움"/>
            <family val="3"/>
          </rPr>
          <t>제</t>
        </r>
        <r>
          <rPr>
            <b/>
            <sz val="9"/>
            <rFont val="Tahoma"/>
            <family val="2"/>
          </rPr>
          <t>10</t>
        </r>
        <r>
          <rPr>
            <b/>
            <sz val="9"/>
            <rFont val="돋움"/>
            <family val="3"/>
          </rPr>
          <t>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【결손금공제】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13</t>
        </r>
        <r>
          <rPr>
            <sz val="9"/>
            <rFont val="돋움"/>
            <family val="3"/>
          </rPr>
          <t>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단서에서</t>
        </r>
        <r>
          <rPr>
            <sz val="9"/>
            <rFont val="Tahoma"/>
            <family val="2"/>
          </rPr>
          <t xml:space="preserve"> "</t>
        </r>
        <r>
          <rPr>
            <sz val="9"/>
            <rFont val="돋움"/>
            <family val="3"/>
          </rPr>
          <t>회생계획을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등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대통령령으로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정하는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</t>
        </r>
        <r>
          <rPr>
            <sz val="9"/>
            <rFont val="Tahoma"/>
            <family val="2"/>
          </rPr>
          <t>"</t>
        </r>
        <r>
          <rPr>
            <sz val="9"/>
            <rFont val="돋움"/>
            <family val="3"/>
          </rPr>
          <t>이란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어느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하나에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해당하는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말한다</t>
        </r>
        <r>
          <rPr>
            <sz val="9"/>
            <rFont val="Tahoma"/>
            <family val="2"/>
          </rPr>
          <t>. &lt;</t>
        </r>
        <r>
          <rPr>
            <sz val="9"/>
            <rFont val="돋움"/>
            <family val="3"/>
          </rPr>
          <t>신설</t>
        </r>
        <r>
          <rPr>
            <sz val="9"/>
            <rFont val="Tahoma"/>
            <family val="2"/>
          </rPr>
          <t xml:space="preserve"> 2016.2.12, 2016.4.29&gt;
1. </t>
        </r>
        <r>
          <rPr>
            <sz val="9"/>
            <rFont val="돋움"/>
            <family val="3"/>
          </rPr>
          <t>「채무자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회생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파산에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법률」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245</t>
        </r>
        <r>
          <rPr>
            <sz val="9"/>
            <rFont val="돋움"/>
            <family val="3"/>
          </rPr>
          <t>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법원이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인가결정한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회생계획을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법인
</t>
        </r>
        <r>
          <rPr>
            <sz val="9"/>
            <rFont val="Tahoma"/>
            <family val="2"/>
          </rPr>
          <t xml:space="preserve">2. </t>
        </r>
        <r>
          <rPr>
            <sz val="9"/>
            <rFont val="돋움"/>
            <family val="3"/>
          </rPr>
          <t>「기업구조조정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촉진법」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14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항에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기업개선계획의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위한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약정을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체결하고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기업개선계획을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법인
</t>
        </r>
        <r>
          <rPr>
            <sz val="9"/>
            <rFont val="Tahoma"/>
            <family val="2"/>
          </rPr>
          <t xml:space="preserve">3. </t>
        </r>
        <r>
          <rPr>
            <sz val="9"/>
            <rFont val="돋움"/>
            <family val="3"/>
          </rPr>
          <t>해당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채권을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보유하고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「금융실명거래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비밀보장에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법률」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호에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금융회사등과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경영정상화계획의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위한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협약을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체결하고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경영정상화계획을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법인
</t>
        </r>
        <r>
          <rPr>
            <sz val="9"/>
            <rFont val="Tahoma"/>
            <family val="2"/>
          </rPr>
          <t xml:space="preserve">4. </t>
        </r>
        <r>
          <rPr>
            <sz val="9"/>
            <rFont val="돋움"/>
            <family val="3"/>
          </rPr>
          <t>채권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부동산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밖의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재산권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이하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항에서</t>
        </r>
        <r>
          <rPr>
            <sz val="9"/>
            <rFont val="Tahoma"/>
            <family val="2"/>
          </rPr>
          <t xml:space="preserve"> "</t>
        </r>
        <r>
          <rPr>
            <sz val="9"/>
            <rFont val="돋움"/>
            <family val="3"/>
          </rPr>
          <t>유동화자산</t>
        </r>
        <r>
          <rPr>
            <sz val="9"/>
            <rFont val="Tahoma"/>
            <family val="2"/>
          </rPr>
          <t>"</t>
        </r>
        <r>
          <rPr>
            <sz val="9"/>
            <rFont val="돋움"/>
            <family val="3"/>
          </rPr>
          <t>이라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한다</t>
        </r>
        <r>
          <rPr>
            <sz val="9"/>
            <rFont val="Tahoma"/>
            <family val="2"/>
          </rPr>
          <t>)</t>
        </r>
        <r>
          <rPr>
            <sz val="9"/>
            <rFont val="돋움"/>
            <family val="3"/>
          </rPr>
          <t>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기초로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「자본시장과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금융투자업에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법률」에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증권을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발행하거나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자금을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차입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이하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항에서</t>
        </r>
        <r>
          <rPr>
            <sz val="9"/>
            <rFont val="Tahoma"/>
            <family val="2"/>
          </rPr>
          <t xml:space="preserve"> "</t>
        </r>
        <r>
          <rPr>
            <sz val="9"/>
            <rFont val="돋움"/>
            <family val="3"/>
          </rPr>
          <t>유동화거래</t>
        </r>
        <r>
          <rPr>
            <sz val="9"/>
            <rFont val="Tahoma"/>
            <family val="2"/>
          </rPr>
          <t>"</t>
        </r>
        <r>
          <rPr>
            <sz val="9"/>
            <rFont val="돋움"/>
            <family val="3"/>
          </rPr>
          <t>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한다</t>
        </r>
        <r>
          <rPr>
            <sz val="9"/>
            <rFont val="Tahoma"/>
            <family val="2"/>
          </rPr>
          <t>)</t>
        </r>
        <r>
          <rPr>
            <sz val="9"/>
            <rFont val="돋움"/>
            <family val="3"/>
          </rPr>
          <t>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목적으로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설립된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법인으로서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목의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요건을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갖춘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
가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「상법」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밖의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법률에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주식회사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유한회사일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
나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한시적으로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설립된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법인으로서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상근하는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임원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직원을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두지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아니할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
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정관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등에서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업무를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유동화거래에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필요한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업무로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한정하고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유동화거래에서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예정하지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아니한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합병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청산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해산이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금지될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
라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유동화거래를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위한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회사의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관리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운영을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위하여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업무위탁계약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자산관리위탁계약이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체결될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
마</t>
        </r>
        <r>
          <rPr>
            <sz val="9"/>
            <rFont val="Tahoma"/>
            <family val="2"/>
          </rPr>
          <t>. 2015</t>
        </r>
        <r>
          <rPr>
            <sz val="9"/>
            <rFont val="돋움"/>
            <family val="3"/>
          </rPr>
          <t>년</t>
        </r>
        <r>
          <rPr>
            <sz val="9"/>
            <rFont val="Tahoma"/>
            <family val="2"/>
          </rPr>
          <t xml:space="preserve"> 12</t>
        </r>
        <r>
          <rPr>
            <sz val="9"/>
            <rFont val="돋움"/>
            <family val="3"/>
          </rPr>
          <t>월</t>
        </r>
        <r>
          <rPr>
            <sz val="9"/>
            <rFont val="Tahoma"/>
            <family val="2"/>
          </rPr>
          <t xml:space="preserve"> 31</t>
        </r>
        <r>
          <rPr>
            <sz val="9"/>
            <rFont val="돋움"/>
            <family val="3"/>
          </rPr>
          <t>일까지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유동화자산의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취득을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완료하였을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
②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13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규정에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의한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공제에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있어서는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먼저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발생한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결손금부터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순차로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공제한다</t>
        </r>
        <r>
          <rPr>
            <sz val="9"/>
            <rFont val="Tahoma"/>
            <family val="2"/>
          </rPr>
          <t>. &lt;</t>
        </r>
        <r>
          <rPr>
            <sz val="9"/>
            <rFont val="돋움"/>
            <family val="3"/>
          </rPr>
          <t>개정</t>
        </r>
        <r>
          <rPr>
            <sz val="9"/>
            <rFont val="Tahoma"/>
            <family val="2"/>
          </rPr>
          <t xml:space="preserve"> 2016.2.12&gt;
</t>
        </r>
        <r>
          <rPr>
            <sz val="9"/>
            <rFont val="돋움"/>
            <family val="3"/>
          </rPr>
          <t>③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13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규정을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적용함에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있어서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어느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하나에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해당하는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과세표준계산에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있어서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공제된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본다</t>
        </r>
        <r>
          <rPr>
            <sz val="9"/>
            <rFont val="Tahoma"/>
            <family val="2"/>
          </rPr>
          <t>. &lt;</t>
        </r>
        <r>
          <rPr>
            <sz val="9"/>
            <rFont val="돋움"/>
            <family val="3"/>
          </rPr>
          <t>개정</t>
        </r>
        <r>
          <rPr>
            <sz val="9"/>
            <rFont val="Tahoma"/>
            <family val="2"/>
          </rPr>
          <t xml:space="preserve"> 2006.2.9, 2011.3.31, 2016.2.12&gt;
1.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17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항의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규정에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충당된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결손금
</t>
        </r>
        <r>
          <rPr>
            <sz val="9"/>
            <rFont val="Tahoma"/>
            <family val="2"/>
          </rPr>
          <t xml:space="preserve">2.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18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6</t>
        </r>
        <r>
          <rPr>
            <sz val="9"/>
            <rFont val="돋움"/>
            <family val="3"/>
          </rPr>
          <t>호에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무상으로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받은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자산의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가액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채무의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면제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소멸로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인한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감소액으로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충당된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이월결손금
</t>
        </r>
        <r>
          <rPr>
            <sz val="9"/>
            <rFont val="Tahoma"/>
            <family val="2"/>
          </rPr>
          <t xml:space="preserve">3.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72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항의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규정에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공제받은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
④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13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호에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81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항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83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항에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승계결손금의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범위액을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포함한다</t>
        </r>
        <r>
          <rPr>
            <sz val="9"/>
            <rFont val="Tahoma"/>
            <family val="2"/>
          </rPr>
          <t>. &lt;</t>
        </r>
        <r>
          <rPr>
            <sz val="9"/>
            <rFont val="돋움"/>
            <family val="3"/>
          </rPr>
          <t>개정</t>
        </r>
        <r>
          <rPr>
            <sz val="9"/>
            <rFont val="Tahoma"/>
            <family val="2"/>
          </rPr>
          <t xml:space="preserve"> 2010.6.8, 2016.2.12&gt;
</t>
        </r>
        <r>
          <rPr>
            <sz val="9"/>
            <rFont val="돋움"/>
            <family val="3"/>
          </rPr>
          <t>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「조세특례제한법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시행령」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100</t>
        </r>
        <r>
          <rPr>
            <sz val="9"/>
            <rFont val="돋움"/>
            <family val="3"/>
          </rPr>
          <t>조의</t>
        </r>
        <r>
          <rPr>
            <sz val="9"/>
            <rFont val="Tahoma"/>
            <family val="2"/>
          </rPr>
          <t>18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항에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배분한도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초과결손금을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추가로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배분받아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손금에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산입한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해당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발생한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경우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추가로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배분받은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해당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작은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상당하는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금액은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배분한도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초과결손금이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발생한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동업기업의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종료일이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속하는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발생한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항을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적용한다</t>
        </r>
        <r>
          <rPr>
            <sz val="9"/>
            <rFont val="Tahoma"/>
            <family val="2"/>
          </rPr>
          <t>. &lt;</t>
        </r>
        <r>
          <rPr>
            <sz val="9"/>
            <rFont val="돋움"/>
            <family val="3"/>
          </rPr>
          <t>신설</t>
        </r>
        <r>
          <rPr>
            <sz val="9"/>
            <rFont val="Tahoma"/>
            <family val="2"/>
          </rPr>
          <t xml:space="preserve"> 2009.2.4, 2016.2.12&gt;
</t>
        </r>
        <r>
          <rPr>
            <sz val="9"/>
            <rFont val="돋움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YEILAC</author>
  </authors>
  <commentList>
    <comment ref="G5" authorId="0">
      <text>
        <r>
          <rPr>
            <b/>
            <sz val="9"/>
            <rFont val="Tahoma"/>
            <family val="2"/>
          </rPr>
          <t>YEILAC: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코드란에는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법정기부금</t>
        </r>
        <r>
          <rPr>
            <sz val="9"/>
            <rFont val="Tahoma"/>
            <family val="2"/>
          </rPr>
          <t xml:space="preserve">(10), </t>
        </r>
        <r>
          <rPr>
            <sz val="9"/>
            <rFont val="돋움"/>
            <family val="3"/>
          </rPr>
          <t>「조세특례제한법」상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기부금</t>
        </r>
        <r>
          <rPr>
            <sz val="9"/>
            <rFont val="Tahoma"/>
            <family val="2"/>
          </rPr>
          <t xml:space="preserve">(30), </t>
        </r>
        <r>
          <rPr>
            <sz val="9"/>
            <rFont val="돋움"/>
            <family val="3"/>
          </rPr>
          <t>지정기부금</t>
        </r>
        <r>
          <rPr>
            <sz val="9"/>
            <rFont val="Tahoma"/>
            <family val="2"/>
          </rPr>
          <t>(40)</t>
        </r>
        <r>
          <rPr>
            <sz val="9"/>
            <rFont val="돋움"/>
            <family val="3"/>
          </rPr>
          <t>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구분하여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작성합니다</t>
        </r>
        <r>
          <rPr>
            <sz val="9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<sst xmlns="http://schemas.openxmlformats.org/spreadsheetml/2006/main" count="1394" uniqueCount="796">
  <si>
    <t>내용</t>
  </si>
  <si>
    <t>코드</t>
  </si>
  <si>
    <t>금액</t>
  </si>
  <si>
    <t>일련번호</t>
  </si>
  <si>
    <t>기부자</t>
  </si>
  <si>
    <t>기부명세</t>
  </si>
  <si>
    <t>발급명세</t>
  </si>
  <si>
    <t>주소
(본점 소재지)</t>
  </si>
  <si>
    <t>기부자 성명
(상호)</t>
  </si>
  <si>
    <t>주민등록번호
(사업자등록번호)</t>
  </si>
  <si>
    <t>발급번호</t>
  </si>
  <si>
    <t>현금</t>
  </si>
  <si>
    <t>기부자별 발급명세서</t>
  </si>
  <si>
    <t>1.출연재산 등에 대한 보고서 제출</t>
  </si>
  <si>
    <t>2.외부전문가의 세무확인서 보고</t>
  </si>
  <si>
    <t>자산총액이 5억원 이상이거나 수입금액과 출연받은 재산가액의 합계액이 3억원 이상인 공익법인은 2명 이상의 외부전문가로부터 세무확인을 받아 사업연도 종료일부터 3개월 이내에 제출</t>
  </si>
  <si>
    <t>3.결산서류 등 공시</t>
  </si>
  <si>
    <t>4.기부금 모금액 및 활용실적 공개</t>
  </si>
  <si>
    <t>사업연도 종료일부터 3개월 이내에 해당 법인의 홈페이지와 국세청의 인터넷 홈페이지에 각각 공개</t>
  </si>
  <si>
    <t>구    분</t>
  </si>
  <si>
    <t> 내      용</t>
  </si>
  <si>
    <t>출연재산 등의 사용의무</t>
  </si>
  <si>
    <t>출연재산 사용의무</t>
  </si>
  <si>
    <t> 재산을 출연 받은 때에는 3년 내에 직접 공익목적사업에 사용</t>
  </si>
  <si>
    <t> * 목적외 사용금액, 미사용금액에 대하여 증여세 부과</t>
  </si>
  <si>
    <t> 출연자산 매각금액</t>
  </si>
  <si>
    <t>출연재산 매각금액은 매각일자가 속한 사업연도 종료일로부터 1년 내 30%, 2년 내 60%, 3년 내 90% 이상 공익목적사업에 사용</t>
  </si>
  <si>
    <t> 운용소득</t>
  </si>
  <si>
    <t> 운용소득금액의 70%(성실공익법인 80%) 이상을 1년 이내 직접 공익목적사업사용</t>
  </si>
  <si>
    <t> * 기준금액 미사용시 미사용금액의 10% 가산세 부과</t>
  </si>
  <si>
    <t>주식취득 · 보유</t>
  </si>
  <si>
    <t> 출연 받거나 취득시</t>
  </si>
  <si>
    <t>* 상호출자제한기업집단과 특수관계에 있지 아니한 성실공익법인에 대하여 적용( ’17. 7. 1. 이후 출연받거나 취득하는 분부터 적용)</t>
  </si>
  <si>
    <t>** 상호출자제한기업집단과 특수관계에 있지 아니한 자선·장학·사획복지 목적의 성실공익법인으로서 출연받거나 취득하는 주식 등의 의결권을 행사하지 않는 경우 적용( ’18. 1. 1. 이후 출연받거나 취득하는 분부터 적용)</t>
  </si>
  <si>
    <t> 계열기업의 주식보유</t>
  </si>
  <si>
    <t> 총재산가액 중 특수관계 있는 내국법인 주식이 30% (외부감사, 전용계좌개설·사용, 결산서류 등 공시 이행한 경우 50% ) 초과 금지</t>
  </si>
  <si>
    <t> * 초과보유주식의 매 사업연도말 시가의 5% 가산세 부과</t>
  </si>
  <si>
    <t>출연자 등의 이사 등 취임시 지켜야 할 일</t>
  </si>
  <si>
    <t> 출연자 및 그 특수관계인이 이사수의 1/5을 초과하거나임직원으로 취임 금지(관련 경비 전액 가산세 부과)</t>
  </si>
  <si>
    <t>보고서 등 제출 의무</t>
  </si>
  <si>
    <t> * 미제출, 불분명분에 상당하는 증여세의 1% 가산세 부과</t>
  </si>
  <si>
    <t>** 미 이행시 MAX{(당해연도 수입금액+출연재산가액) × 0.07%, 100만원} 가산세 부과</t>
  </si>
  <si>
    <t>기 타</t>
  </si>
  <si>
    <t>자기내부거래 금지</t>
  </si>
  <si>
    <t>출연받은 재산 등을 특수관게에 있는 자가 정당한 대가를 지급하지 않고 사용하는 경우에는 공익법인이 증여받은 것으로 보아 증여세 과세</t>
  </si>
  <si>
    <t>특정기업 광고 금지</t>
  </si>
  <si>
    <t>특수관계에 있는 내국법인의 이익을 위하여 정당한 대가를 받지 아니하고 광고·홍보를 하는 경우 가산세</t>
  </si>
  <si>
    <t>해산 시 유의사항</t>
  </si>
  <si>
    <t>사업을 종료한 때의 잔여재산을 국가·지방자치단체 또는 유사한 단체에 귀속하지 않는 경우 잔여재산가액 증여세 과세</t>
  </si>
  <si>
    <t>⑩월별</t>
  </si>
  <si>
    <t>⑪수입</t>
  </si>
  <si>
    <t>⑫지출</t>
  </si>
  <si>
    <t>⑬잔액</t>
  </si>
  <si>
    <t>전기이월</t>
  </si>
  <si>
    <t>8월</t>
  </si>
  <si>
    <t>1월</t>
  </si>
  <si>
    <t>9월</t>
  </si>
  <si>
    <t>2월</t>
  </si>
  <si>
    <t>10월</t>
  </si>
  <si>
    <t>3월</t>
  </si>
  <si>
    <t>11월</t>
  </si>
  <si>
    <t>4월</t>
  </si>
  <si>
    <t>12월</t>
  </si>
  <si>
    <t>5월</t>
  </si>
  <si>
    <t>합계</t>
  </si>
  <si>
    <t>6월</t>
  </si>
  <si>
    <t>7월</t>
  </si>
  <si>
    <t>① 다음의 요건을 충족할 것(기재부장관이 지정 · 고시한 지정기부금단체만 해당)</t>
  </si>
  <si>
    <t>  (1)정관의 내용상 수입을 공익을 위하여 사용하고 수혜자가 불특정 다수일 것 등</t>
  </si>
  <si>
    <t>  (2)해산시 잔여재산을 국가·지방자치단체, 유사 공익법인에 귀속하는 내용을 정관에 포함할 것</t>
  </si>
  <si>
    <t>  (3)기부금단체의 홈페이지를 개설하고 기부금을 공개하는 내용을 정관에 포함할 것</t>
  </si>
  <si>
    <t>② 수입을 공익을 위하여 사용하고 수혜자가 불특정 다수일 것 등</t>
  </si>
  <si>
    <t>③ 매년 기부금 모금액과 활용실적을 사업연도 종료일부터 3개월 이내에 기부금단체의 인터넷 홈페이지와 국세청 홈택스에 각각 공개할 것</t>
  </si>
  <si>
    <t>④ 기부금단체 명의 또는 그 대표자 명의로 공직선거법에 따른 선거운동을 한 것으로 권한있는 기관이 확인한 사실이 없을 것</t>
  </si>
  <si>
    <t>⑤ 각 사업연도의 수익사업 지출을 제외한 지출액의 100분의 80 이상 직접 고유목적사업에 지출할 것</t>
  </si>
  <si>
    <t>⑥ 공익목적사업용 전용계좌를 개설하여 사용할 것</t>
  </si>
  <si>
    <t>⑦ 결산서류를 단체의 인터넷 홈페이지와 국세청 홈택스에 각각 공시할 것(의무공시 대상에 해당하지 않는 경우 제외)</t>
  </si>
  <si>
    <t>⑧ 공익법인 회계기준에 따라 외부 회계감사를 받을 것(외부 회계감사의무 대상에 해당하지 않는 경우 제외)</t>
  </si>
  <si>
    <t>☞ 기재부장관이 지정 · 고시한 법정기부금단체는 ③, ⑤만 해당</t>
  </si>
  <si>
    <t>사업연도 종료일부터 4개월 이내에 홈택스에 게시하는 방법으로 공시</t>
  </si>
  <si>
    <t>공익법인은 사업연도별로 출연받은 재산 및 공익사업 운용내용 등에 대한 장부를 작성하여야 하며, 장부 및 관계있는 중요한 증명서류를 사업연도 종료일부터 10년간 보존하여야 합니다.</t>
  </si>
  <si>
    <t>장부를 작성하여야 할 공익법인이 그 장부의 작성·비치 의무를 불이행하였을 경우에는 가산세가 부과됩니다.</t>
  </si>
  <si>
    <t>총자산가액이 100억원 이상인 공익법인(종교단체·학교법인 제외)은 감사인이 작성한 감사보고서를 사업연도 종료일부터 3개월 이내에 관할 세무서장에게 제출하여야 합니다.</t>
  </si>
  <si>
    <t>* ’20.1.1. 이후 개시하는 사업연도부터는 수입금액 50억원 이상 또는 기부금모금액 20억원 이상인 경우에도 외부 회계감사를 받아야 합니다.</t>
  </si>
  <si>
    <t>공익법인(종교단체 제외)은 직접 공익목적사업용 전용계좌를 개설·사용하여야 하며, 전용계좌를 개설·변경·추가한 경우에는 관할세무서장에게 신고하여야 합니다. 이를 이행하지 않은 경우에는 가산세가 부과됩니다.</t>
  </si>
  <si>
    <t>기부금영수증을 사실과 다르게 발급하거나 기부자별 발급명세를 작성·보관하지 아니한 경우에는 가산세가 부과됩니다. 아울러, 불성실기부금 수령단체에 해당하는 경우 그 명단이 공개될 수 있습니다.</t>
  </si>
  <si>
    <t>5.장부의 작성·비치 의무</t>
  </si>
  <si>
    <t>6.외부 회계감사를 받아야 할 의무</t>
  </si>
  <si>
    <t>7.전용계좌 개설·사용의무</t>
  </si>
  <si>
    <t>8.기부금영수증 발급내역 작성·보관·제출 의무</t>
  </si>
  <si>
    <t>9.기부금단체 의무사항</t>
  </si>
  <si>
    <r>
      <t> 동일한 내국법인의 의결권 있는 주식 등이 발행주식총수등의5%(성실공익법인10%</t>
    </r>
    <r>
      <rPr>
        <vertAlign val="superscript"/>
        <sz val="11"/>
        <rFont val="맑은 고딕"/>
        <family val="3"/>
      </rPr>
      <t>*</t>
    </r>
    <r>
      <rPr>
        <sz val="11"/>
        <rFont val="맑은 고딕"/>
        <family val="3"/>
      </rPr>
      <t>,20%</t>
    </r>
    <r>
      <rPr>
        <vertAlign val="superscript"/>
        <sz val="11"/>
        <rFont val="맑은 고딕"/>
        <family val="3"/>
      </rPr>
      <t>**</t>
    </r>
    <r>
      <rPr>
        <sz val="11"/>
        <rFont val="맑은 고딕"/>
        <family val="3"/>
      </rPr>
      <t>)초과한 경우 증여세 부과</t>
    </r>
  </si>
  <si>
    <r>
      <t> 결산에 관한 서류, 출연재산보고서</t>
    </r>
    <r>
      <rPr>
        <vertAlign val="superscript"/>
        <sz val="11"/>
        <rFont val="맑은 고딕"/>
        <family val="3"/>
      </rPr>
      <t>*</t>
    </r>
    <r>
      <rPr>
        <sz val="11"/>
        <rFont val="맑은 고딕"/>
        <family val="3"/>
      </rPr>
      <t> 및 외부전문가 세무확인</t>
    </r>
    <r>
      <rPr>
        <vertAlign val="superscript"/>
        <sz val="11"/>
        <rFont val="맑은 고딕"/>
        <family val="3"/>
      </rPr>
      <t>**</t>
    </r>
    <r>
      <rPr>
        <sz val="11"/>
        <rFont val="맑은 고딕"/>
        <family val="3"/>
      </rPr>
      <t> 서류를 3개월 이내 관할 세무서장에게 제출</t>
    </r>
  </si>
  <si>
    <t>10.상속세및증여세법상 각종 의무</t>
  </si>
  <si>
    <t>공익법인 결산서류 등의 공시</t>
  </si>
  <si>
    <t>기부금품의 수입 및 지출 명세서</t>
  </si>
  <si>
    <t>주식 등의 출연취득보유 및 처분 명세서</t>
  </si>
  <si>
    <t>출연자 및 이사 등 주요 구성원 현황 명세서</t>
  </si>
  <si>
    <t>출연받은 재산의 공익목적사용 현황</t>
  </si>
  <si>
    <t>운용소득 사용명세서</t>
  </si>
  <si>
    <r>
      <t xml:space="preserve">기부금영수증을 발급하는 자는 기부자별 발급명세를 작성하여 발급한 날부터 5년간 보관하고, 기부금영수증 발급명세서를 해당 사업연도의 </t>
    </r>
    <r>
      <rPr>
        <sz val="11"/>
        <color indexed="10"/>
        <rFont val="맑은 고딕"/>
        <family val="3"/>
      </rPr>
      <t>다음연도 6월 30일까지</t>
    </r>
    <r>
      <rPr>
        <sz val="11"/>
        <rFont val="맑은 고딕"/>
        <family val="3"/>
      </rPr>
      <t xml:space="preserve"> 관할 세무서장에게 제출하여야 합니다.</t>
    </r>
  </si>
  <si>
    <r>
      <t xml:space="preserve">의무이행 대상 기부금단체는 매년 아래의 의무사항 이행여부를 </t>
    </r>
    <r>
      <rPr>
        <sz val="11"/>
        <color indexed="10"/>
        <rFont val="맑은 고딕"/>
        <family val="3"/>
      </rPr>
      <t>사업연도 종료일부터 3개월 이내에</t>
    </r>
    <r>
      <rPr>
        <sz val="11"/>
        <rFont val="맑은 고딕"/>
        <family val="3"/>
      </rPr>
      <t xml:space="preserve"> 주무관청에 보고해야 합니다.</t>
    </r>
  </si>
  <si>
    <r>
      <rPr>
        <sz val="11"/>
        <color indexed="10"/>
        <rFont val="맑은 고딕"/>
        <family val="3"/>
      </rPr>
      <t>사업연도 종료일부터 3개월 이내에</t>
    </r>
    <r>
      <rPr>
        <sz val="11"/>
        <rFont val="맑은 고딕"/>
        <family val="3"/>
      </rPr>
      <t xml:space="preserve"> 신고</t>
    </r>
  </si>
  <si>
    <t>주민등록번호</t>
  </si>
  <si>
    <t>운 영 성 과 표</t>
  </si>
  <si>
    <t>과 목</t>
  </si>
  <si>
    <t>당 기</t>
  </si>
  <si>
    <t>......</t>
  </si>
  <si>
    <t>자 산</t>
  </si>
  <si>
    <t>선급비용</t>
  </si>
  <si>
    <t>미수수익</t>
  </si>
  <si>
    <t>미수금</t>
  </si>
  <si>
    <t>선급금</t>
  </si>
  <si>
    <t>장기성예적금</t>
  </si>
  <si>
    <t>장기투자증권</t>
  </si>
  <si>
    <t>임차보증금</t>
  </si>
  <si>
    <t>자 산 총 계</t>
  </si>
  <si>
    <t>부 채</t>
  </si>
  <si>
    <t>선수금</t>
  </si>
  <si>
    <t>선수수익</t>
  </si>
  <si>
    <t>임대보증금</t>
  </si>
  <si>
    <t>퇴직급여충당부채</t>
  </si>
  <si>
    <t>(-)퇴직연금운용자산</t>
  </si>
  <si>
    <t>부 채 총 계</t>
  </si>
  <si>
    <t>적립금</t>
  </si>
  <si>
    <t>잉여금</t>
  </si>
  <si>
    <t>순 자 산 총 계</t>
  </si>
  <si>
    <t>부채 및 순자산 총계</t>
  </si>
  <si>
    <t>적요</t>
  </si>
  <si>
    <t>잔액</t>
  </si>
  <si>
    <t>이자수익</t>
  </si>
  <si>
    <t>제1기 2019년12월31일 현재</t>
  </si>
  <si>
    <t>제2기 2020년12월31일 현재</t>
  </si>
  <si>
    <t>제2기 2020년01월01일부터 2020년12월31일까지</t>
  </si>
  <si>
    <t>발급일</t>
  </si>
  <si>
    <t>[별지 제63호의10서식] (2020. 4. 21. 개정)</t>
  </si>
  <si>
    <t>지정기부금단체등 의무이행 여부 점검결과 보고서</t>
  </si>
  <si>
    <t xml:space="preserve">사업연도 </t>
  </si>
  <si>
    <t>① 법인(단체)명</t>
  </si>
  <si>
    <t>② 사업자등록번호(고유번호)</t>
  </si>
  <si>
    <t>③ 대표자 성명</t>
  </si>
  <si>
    <t>④ 기부금단체 지정 및 만료일</t>
  </si>
  <si>
    <t>⑤ 소재지</t>
  </si>
  <si>
    <t>⑥ 인터넷 홈페이지 주소</t>
  </si>
  <si>
    <t>2. 의무이행 여부</t>
  </si>
  <si>
    <t>⑦ 의무</t>
  </si>
  <si>
    <t>⑧ 의무이행 여부</t>
  </si>
  <si>
    <t>가. 정관 및 실제운영상 수입을 회원의 이익이 아닌 공익을 위하여 사용하고 사업의 직접 수혜자가 불특정 다수일 것(사회적협동조합의 경우 「협동조합기본법」 제93조제1항제1호부터 제3호까지의 규정에 따른 공익사업을 수행할 것)</t>
  </si>
  <si>
    <t>나. 정관상 해산 시 잔여재산을 국가ㆍ지방자치단체 또는 유사한 목적을 가진 다른 비영리법인에 귀속하도록 할 것</t>
  </si>
  <si>
    <t>바. 「상속세 및 증여세법」 제50조의2제1항에 따른 전용계좌를 개설하여 사용할 것</t>
  </si>
  <si>
    <t>사. 「상속세 및 증여세법」 제50조의3제1항제1호부터 제4호까지의 서류등을 해당지정기부금단체등과 국세청의 인터넷 홈페이지를 통하여 공시할 것(「상속세 및 증여세법 시행령」제43조의3제1항제1호에 따른 공익법인등은 제외)</t>
  </si>
  <si>
    <t>「법인세법 시행령」 제39조제6항 및 「법인세법 시행규칙」 제19조제1항에 따라 지정기부금단체 의무이행 여부를 보고합니다.</t>
  </si>
  <si>
    <t>년 월 일</t>
  </si>
  <si>
    <t>귀하</t>
  </si>
  <si>
    <t>작성방법</t>
  </si>
  <si>
    <t>1. 이 서식은 지정기부금단체 등이 의무이행 여부를 자체 점검하고 그 결과를 주무관청에 보고할 때와 주무관청이 해당 단체가 제출한 내용에 대한 점검결과를 국세청에 제출할 때 작성하는 서식입니다.</t>
  </si>
  <si>
    <t>2. ④ 법인세법 시행령 제39조에 따라 기획재정부장관이 지정한 지정기부금단체 등은 지정연도의 1월1일부터 6년간만 지정기부금단체에 해당됩니다.</t>
  </si>
  <si>
    <t>3. ⑦ 의무란에서 가부터 다까지 항목의 ‘정관요건’은 기획재정부장관이 지정한 지정기부금단체만 해당합니다.</t>
  </si>
  <si>
    <t>210mm×297mm[백상지 80g/㎡ 또는 중질지 80g/㎡]</t>
  </si>
  <si>
    <r>
      <t>1.</t>
    </r>
    <r>
      <rPr>
        <b/>
        <sz val="11"/>
        <color indexed="8"/>
        <rFont val="맑은 고딕"/>
        <family val="3"/>
      </rPr>
      <t xml:space="preserve"> 단체 기본사항 </t>
    </r>
  </si>
  <si>
    <r>
      <t>⑨</t>
    </r>
    <r>
      <rPr>
        <sz val="10"/>
        <color indexed="8"/>
        <rFont val="맑은 고딕"/>
        <family val="3"/>
      </rPr>
      <t xml:space="preserve"> 점검결과</t>
    </r>
  </si>
  <si>
    <r>
      <t>다. 인터넷 홈페이지가 개설되어 있고, 인터넷 홈페이지를 통하여 연간 기부금</t>
    </r>
    <r>
      <rPr>
        <sz val="10"/>
        <color indexed="8"/>
        <rFont val="맑은 고딕"/>
        <family val="3"/>
      </rPr>
      <t xml:space="preserve"> 모금액 및 활용실적을 공개한다는 내용이 정관에 포함되어 있으며, 매년 기부금 모금액 및 활용실적을 기부금단체와 국세청의 인터넷 홈페이지에 사업연도 종료일부터 3개월 이내에 각각 공개할 것</t>
    </r>
  </si>
  <si>
    <r>
      <t>라. 해당 비영리법인의 명의 또는 그 대표자의 명의로 특정 정당 또는 특정인에</t>
    </r>
    <r>
      <rPr>
        <sz val="10"/>
        <color indexed="8"/>
        <rFont val="맑은 고딕"/>
        <family val="3"/>
      </rPr>
      <t xml:space="preserve"> 대한 「공직선거법」 제58조제1항에 따른 선거운동을 한 것으로 권한 있는 기관이 확인한 사실이 없을 것</t>
    </r>
  </si>
  <si>
    <r>
      <t>마. 수익사업의 지출을 제외한 지출액의 100분의 80 이상을 직접 고유목적사업에</t>
    </r>
    <r>
      <rPr>
        <sz val="10"/>
        <color indexed="8"/>
        <rFont val="맑은 고딕"/>
        <family val="3"/>
      </rPr>
      <t xml:space="preserve"> 지출할 것</t>
    </r>
  </si>
  <si>
    <r>
      <t>아. 「상속세 및 증여세법」 제50조의4에 따른 공익법인등에 적용되는 회계기준에 따라</t>
    </r>
    <r>
      <rPr>
        <sz val="10"/>
        <color indexed="8"/>
        <rFont val="맑은 고딕"/>
        <family val="3"/>
      </rPr>
      <t xml:space="preserve"> 「주식회사 등의 외부감사에 관한 법률」 제2조 제7호에 따른 감사인에게 회계감사를 받을 것(「상속세 및 증여세법 시행령」 제43조제3항 및 제4항에 따른 공익법인등은 제외)</t>
    </r>
  </si>
  <si>
    <r>
      <t>제출인 : (단체의 직인)</t>
    </r>
    <r>
      <rPr>
        <sz val="8"/>
        <color indexed="23"/>
        <rFont val="맑은 고딕"/>
        <family val="3"/>
      </rPr>
      <t xml:space="preserve"> [인]</t>
    </r>
  </si>
  <si>
    <r>
      <t>위 단체의 의무이행 여부를 점검하고 그 결과를 「법인세법 시행령」 제39조제7항 및 「법인세법 시행규칙」</t>
    </r>
    <r>
      <rPr>
        <sz val="10"/>
        <color indexed="8"/>
        <rFont val="맑은 고딕"/>
        <family val="3"/>
      </rPr>
      <t xml:space="preserve"> 제19조제3항에 따라 통보합니다.</t>
    </r>
  </si>
  <si>
    <r>
      <t xml:space="preserve">(통보기관의 장) </t>
    </r>
    <r>
      <rPr>
        <sz val="8"/>
        <color indexed="23"/>
        <rFont val="맑은 고딕"/>
        <family val="3"/>
      </rPr>
      <t>[인]</t>
    </r>
  </si>
  <si>
    <r>
      <t>국세청장</t>
    </r>
    <r>
      <rPr>
        <sz val="11"/>
        <color indexed="8"/>
        <rFont val="맑은 고딕"/>
        <family val="3"/>
      </rPr>
      <t xml:space="preserve"> </t>
    </r>
    <r>
      <rPr>
        <sz val="10"/>
        <color indexed="8"/>
        <rFont val="맑은 고딕"/>
        <family val="3"/>
      </rPr>
      <t>귀하</t>
    </r>
  </si>
  <si>
    <r>
      <t>4.</t>
    </r>
    <r>
      <rPr>
        <sz val="8"/>
        <color indexed="14"/>
        <rFont val="맑은 고딕"/>
        <family val="3"/>
      </rPr>
      <t xml:space="preserve"> </t>
    </r>
    <r>
      <rPr>
        <sz val="8"/>
        <color indexed="8"/>
        <rFont val="맑은 고딕"/>
        <family val="3"/>
      </rPr>
      <t>⑧ 의무이행 여부란은 지정기부금단체가 작성하며, ⑨ 점검결과란은 주무관청이 작성합니다.</t>
    </r>
  </si>
  <si>
    <r>
      <t>[별지 제75호의3서식]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돋움"/>
        <family val="3"/>
      </rPr>
      <t>(2012. 2. 28. 개정)</t>
    </r>
  </si>
  <si>
    <t>기 부 금 영 수 증 발 급 명 세 서</t>
  </si>
  <si>
    <t>사업연도</t>
  </si>
  <si>
    <t xml:space="preserve">. . ～ . . </t>
  </si>
  <si>
    <t>(과세기간)</t>
  </si>
  <si>
    <t>1. 기부금 영수증</t>
  </si>
  <si>
    <t>① 단 체 명</t>
  </si>
  <si>
    <t>② 대 표 자</t>
  </si>
  <si>
    <t>발급자(단체)</t>
  </si>
  <si>
    <t>③ 사업자등록번호</t>
  </si>
  <si>
    <t>④ 전화번호</t>
  </si>
  <si>
    <t>( 고유번호 )</t>
  </si>
  <si>
    <t>⑤ 소 재 지</t>
  </si>
  <si>
    <t>⑥ 유 형</t>
  </si>
  <si>
    <t>□ 정부등 공공 □ 교육 □ 종교 □ 사회복지</t>
  </si>
  <si>
    <t>(해당란에 √)</t>
  </si>
  <si>
    <t>□ 자선 □ 의료 □ 문화 □ 학술 □ 기타</t>
  </si>
  <si>
    <t>2. 해당 사업연도(과세기간)의 기부금영수증 발급현황</t>
  </si>
  <si>
    <t>(단위: 원)</t>
  </si>
  <si>
    <t>⑦ 구 분</t>
  </si>
  <si>
    <t>⑧ 합 계</t>
  </si>
  <si>
    <t>⑨ 법정기부금</t>
  </si>
  <si>
    <t>⑩ 특례기부금</t>
  </si>
  <si>
    <t>⑪ 지정기부금</t>
  </si>
  <si>
    <t>⑫ 기부자</t>
  </si>
  <si>
    <t>건수</t>
  </si>
  <si>
    <t>법 인</t>
  </si>
  <si>
    <t>개 인</t>
  </si>
  <si>
    <r>
      <t>「소득세법」 제160조의3제3항 및 「법인세법」 제112조의2제3항에 따른 기부금 영수증 발급명세서를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제출합니다.</t>
    </r>
  </si>
  <si>
    <t xml:space="preserve">제출인 </t>
  </si>
  <si>
    <t>(서명 또는 인)</t>
  </si>
  <si>
    <r>
      <t>세무서장</t>
    </r>
    <r>
      <rPr>
        <b/>
        <sz val="10"/>
        <color indexed="8"/>
        <rFont val="Arial"/>
        <family val="2"/>
      </rPr>
      <t xml:space="preserve"> </t>
    </r>
  </si>
  <si>
    <r>
      <t>1. 이 서식은 기부금영수증을 발급하는 자가 해당 사업연도(과세기간)의 종료일이 속하는 달의 말일부터 6개월 이내에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</rPr>
      <t>관할세무서장에게 제출하여야 합니다.</t>
    </r>
  </si>
  <si>
    <t xml:space="preserve">2. ⑥ 유형란: 기부금 영수증 발급자(단체)에 해당하는 유형을 선택합니다. </t>
  </si>
  <si>
    <r>
      <t>3. ⑧ ~ ⑪ 란: 해당 사업연도의 해당 기부금영수증 총 발급건수 및 총 발급금액을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</rPr>
      <t>적습니다.</t>
    </r>
  </si>
  <si>
    <t>소 재 지</t>
  </si>
  <si>
    <t>재산종류</t>
  </si>
  <si>
    <t>출연일자</t>
  </si>
  <si>
    <t>츨연자명</t>
  </si>
  <si>
    <t>내.외국인
무기명 구분</t>
  </si>
  <si>
    <t>출연자주민번호
(사업자번호)</t>
  </si>
  <si>
    <t>출연재산수량</t>
  </si>
  <si>
    <t>출연재산가액</t>
  </si>
  <si>
    <t>사용금액</t>
  </si>
  <si>
    <t>사용처</t>
  </si>
  <si>
    <t>직전년도까지</t>
  </si>
  <si>
    <t>해당년도</t>
  </si>
  <si>
    <t>3월</t>
  </si>
  <si>
    <t>4월</t>
  </si>
  <si>
    <t>신고일</t>
  </si>
  <si>
    <t>제목</t>
  </si>
  <si>
    <t>내용</t>
  </si>
  <si>
    <t>6월</t>
  </si>
  <si>
    <t>지정기부금단체 지정일 : 2020.1분기</t>
  </si>
  <si>
    <t>회사</t>
  </si>
  <si>
    <t>거래일시</t>
  </si>
  <si>
    <t>현금</t>
  </si>
  <si>
    <t>대체</t>
  </si>
  <si>
    <t>잡수익</t>
  </si>
  <si>
    <t>기부일</t>
  </si>
  <si>
    <t>기타</t>
  </si>
  <si>
    <t>1.기부금수익</t>
  </si>
  <si>
    <t>2.보조금수익</t>
  </si>
  <si>
    <t>3.회비수익</t>
  </si>
  <si>
    <t>4.투자자산수익</t>
  </si>
  <si>
    <t>급여</t>
  </si>
  <si>
    <t>상여금</t>
  </si>
  <si>
    <t>퇴직급여</t>
  </si>
  <si>
    <t>복리후생비</t>
  </si>
  <si>
    <t>교육훈련비</t>
  </si>
  <si>
    <t>감가상각비</t>
  </si>
  <si>
    <t>지급임차료</t>
  </si>
  <si>
    <t>시설보험료</t>
  </si>
  <si>
    <t>시설유지관리비</t>
  </si>
  <si>
    <t>여비교통비</t>
  </si>
  <si>
    <t>소모품비</t>
  </si>
  <si>
    <t>지급수수료</t>
  </si>
  <si>
    <t>용역비</t>
  </si>
  <si>
    <t>업무추진비</t>
  </si>
  <si>
    <t>회의비</t>
  </si>
  <si>
    <t>대손상각비</t>
  </si>
  <si>
    <r>
      <rPr>
        <b/>
        <sz val="11"/>
        <color indexed="8"/>
        <rFont val="맑은 고딕"/>
        <family val="3"/>
      </rPr>
      <t>Ⅰ.</t>
    </r>
    <r>
      <rPr>
        <b/>
        <sz val="11"/>
        <color indexed="8"/>
        <rFont val="맑은 고딕"/>
        <family val="3"/>
      </rPr>
      <t>사업수익</t>
    </r>
  </si>
  <si>
    <r>
      <rPr>
        <b/>
        <sz val="11"/>
        <color indexed="8"/>
        <rFont val="맑은 고딕"/>
        <family val="3"/>
      </rPr>
      <t>Ⅱ.</t>
    </r>
    <r>
      <rPr>
        <b/>
        <sz val="11"/>
        <color indexed="8"/>
        <rFont val="맑은 고딕"/>
        <family val="3"/>
      </rPr>
      <t>사업비용</t>
    </r>
  </si>
  <si>
    <r>
      <rPr>
        <b/>
        <sz val="11"/>
        <color indexed="8"/>
        <rFont val="바탕"/>
        <family val="1"/>
      </rPr>
      <t>Ⅲ</t>
    </r>
    <r>
      <rPr>
        <b/>
        <sz val="11"/>
        <color indexed="8"/>
        <rFont val="맑은 고딕"/>
        <family val="3"/>
      </rPr>
      <t>.</t>
    </r>
    <r>
      <rPr>
        <b/>
        <sz val="11"/>
        <color indexed="8"/>
        <rFont val="맑은 고딕"/>
        <family val="3"/>
      </rPr>
      <t>사업이익(손실)</t>
    </r>
  </si>
  <si>
    <r>
      <rPr>
        <b/>
        <sz val="11"/>
        <color indexed="8"/>
        <rFont val="맑은 고딕"/>
        <family val="3"/>
      </rPr>
      <t>Ⅳ.</t>
    </r>
    <r>
      <rPr>
        <b/>
        <sz val="11"/>
        <color indexed="8"/>
        <rFont val="맑은 고딕"/>
        <family val="3"/>
      </rPr>
      <t>사업외수익</t>
    </r>
  </si>
  <si>
    <r>
      <rPr>
        <b/>
        <sz val="11"/>
        <color indexed="8"/>
        <rFont val="맑은 고딕"/>
        <family val="3"/>
      </rPr>
      <t>Ⅴ.</t>
    </r>
    <r>
      <rPr>
        <b/>
        <sz val="11"/>
        <color indexed="8"/>
        <rFont val="맑은 고딕"/>
        <family val="3"/>
      </rPr>
      <t>사업외비용</t>
    </r>
  </si>
  <si>
    <r>
      <rPr>
        <b/>
        <sz val="11"/>
        <color indexed="8"/>
        <rFont val="맑은 고딕"/>
        <family val="3"/>
      </rPr>
      <t>Ⅵ.</t>
    </r>
    <r>
      <rPr>
        <b/>
        <sz val="11"/>
        <color indexed="8"/>
        <rFont val="맑은 고딕"/>
        <family val="3"/>
      </rPr>
      <t>고유목적사업준비금전입액</t>
    </r>
  </si>
  <si>
    <r>
      <rPr>
        <b/>
        <sz val="11"/>
        <color indexed="8"/>
        <rFont val="맑은 고딕"/>
        <family val="3"/>
      </rPr>
      <t>Ⅶ.</t>
    </r>
    <r>
      <rPr>
        <b/>
        <sz val="11"/>
        <color indexed="8"/>
        <rFont val="맑은 고딕"/>
        <family val="3"/>
      </rPr>
      <t>고유목적사업준비금환입액</t>
    </r>
  </si>
  <si>
    <r>
      <rPr>
        <b/>
        <sz val="11"/>
        <color indexed="8"/>
        <rFont val="맑은 고딕"/>
        <family val="3"/>
      </rPr>
      <t>Ⅷ.</t>
    </r>
    <r>
      <rPr>
        <b/>
        <sz val="11"/>
        <color indexed="8"/>
        <rFont val="맑은 고딕"/>
        <family val="3"/>
      </rPr>
      <t>법인세비용차감전 당기운영이익</t>
    </r>
  </si>
  <si>
    <r>
      <rPr>
        <b/>
        <sz val="11"/>
        <color indexed="8"/>
        <rFont val="맑은 고딕"/>
        <family val="3"/>
      </rPr>
      <t>Ⅸ.</t>
    </r>
    <r>
      <rPr>
        <b/>
        <sz val="11"/>
        <color indexed="8"/>
        <rFont val="맑은 고딕"/>
        <family val="3"/>
      </rPr>
      <t>법인세비용</t>
    </r>
  </si>
  <si>
    <r>
      <rPr>
        <b/>
        <sz val="11"/>
        <color indexed="8"/>
        <rFont val="맑은 고딕"/>
        <family val="3"/>
      </rPr>
      <t>Ⅹ.</t>
    </r>
    <r>
      <rPr>
        <b/>
        <sz val="11"/>
        <color indexed="8"/>
        <rFont val="맑은 고딕"/>
        <family val="3"/>
      </rPr>
      <t>당기운영이익(손실)</t>
    </r>
  </si>
  <si>
    <t>잡손실</t>
  </si>
  <si>
    <r>
      <rPr>
        <b/>
        <sz val="11"/>
        <color indexed="8"/>
        <rFont val="맑은 고딕"/>
        <family val="3"/>
      </rPr>
      <t>Ⅰ.</t>
    </r>
    <r>
      <rPr>
        <b/>
        <sz val="11"/>
        <color indexed="8"/>
        <rFont val="맑은 고딕"/>
        <family val="3"/>
      </rPr>
      <t>유동자산</t>
    </r>
  </si>
  <si>
    <t>현금및현금성자산</t>
  </si>
  <si>
    <r>
      <rPr>
        <b/>
        <sz val="11"/>
        <color indexed="8"/>
        <rFont val="맑은 고딕"/>
        <family val="3"/>
      </rPr>
      <t>Ⅱ.</t>
    </r>
    <r>
      <rPr>
        <b/>
        <sz val="11"/>
        <color indexed="8"/>
        <rFont val="맑은 고딕"/>
        <family val="3"/>
      </rPr>
      <t>비유동자산</t>
    </r>
  </si>
  <si>
    <r>
      <rPr>
        <b/>
        <sz val="11"/>
        <color indexed="8"/>
        <rFont val="맑은 고딕"/>
        <family val="3"/>
      </rPr>
      <t>Ⅰ.</t>
    </r>
    <r>
      <rPr>
        <b/>
        <sz val="11"/>
        <color indexed="8"/>
        <rFont val="맑은 고딕"/>
        <family val="3"/>
      </rPr>
      <t>유동부채</t>
    </r>
  </si>
  <si>
    <r>
      <rPr>
        <b/>
        <sz val="11"/>
        <color indexed="8"/>
        <rFont val="맑은 고딕"/>
        <family val="3"/>
      </rPr>
      <t>Ⅱ.</t>
    </r>
    <r>
      <rPr>
        <b/>
        <sz val="11"/>
        <color indexed="8"/>
        <rFont val="맑은 고딕"/>
        <family val="3"/>
      </rPr>
      <t>비유동부채</t>
    </r>
  </si>
  <si>
    <r>
      <rPr>
        <b/>
        <sz val="11"/>
        <color indexed="8"/>
        <rFont val="바탕"/>
        <family val="1"/>
      </rPr>
      <t>Ⅲ</t>
    </r>
    <r>
      <rPr>
        <b/>
        <sz val="11"/>
        <color indexed="8"/>
        <rFont val="맑은 고딕"/>
        <family val="3"/>
      </rPr>
      <t>.</t>
    </r>
    <r>
      <rPr>
        <b/>
        <sz val="11"/>
        <color indexed="8"/>
        <rFont val="맑은 고딕"/>
        <family val="3"/>
      </rPr>
      <t>고유목적사업준비금</t>
    </r>
  </si>
  <si>
    <r>
      <rPr>
        <sz val="11"/>
        <color indexed="8"/>
        <rFont val="맑은 고딕"/>
        <family val="3"/>
      </rPr>
      <t>Ⅰ.</t>
    </r>
    <r>
      <rPr>
        <sz val="11"/>
        <color indexed="8"/>
        <rFont val="맑은 고딕"/>
        <family val="3"/>
      </rPr>
      <t>기본순자산</t>
    </r>
  </si>
  <si>
    <r>
      <rPr>
        <sz val="11"/>
        <color indexed="8"/>
        <rFont val="맑은 고딕"/>
        <family val="3"/>
      </rPr>
      <t>Ⅱ.</t>
    </r>
    <r>
      <rPr>
        <sz val="11"/>
        <color indexed="8"/>
        <rFont val="맑은 고딕"/>
        <family val="3"/>
      </rPr>
      <t>보통순자산</t>
    </r>
  </si>
  <si>
    <r>
      <rPr>
        <sz val="11"/>
        <color indexed="8"/>
        <rFont val="바탕"/>
        <family val="1"/>
      </rPr>
      <t>Ⅲ</t>
    </r>
    <r>
      <rPr>
        <sz val="11"/>
        <color indexed="8"/>
        <rFont val="맑은 고딕"/>
        <family val="3"/>
      </rPr>
      <t>.</t>
    </r>
    <r>
      <rPr>
        <sz val="11"/>
        <color indexed="8"/>
        <rFont val="맑은 고딕"/>
        <family val="3"/>
      </rPr>
      <t>순자산조정</t>
    </r>
  </si>
  <si>
    <t>1.투자자산</t>
  </si>
  <si>
    <t>2.유형자산</t>
  </si>
  <si>
    <t>3.무형자산</t>
  </si>
  <si>
    <t>4.기타비유동자산</t>
  </si>
  <si>
    <t>순자산</t>
  </si>
  <si>
    <t>..</t>
  </si>
  <si>
    <t>가.분배비용</t>
  </si>
  <si>
    <t>나.인력비용</t>
  </si>
  <si>
    <t>다.시설비용</t>
  </si>
  <si>
    <t>라.기타비용</t>
  </si>
  <si>
    <t>가.인력비용</t>
  </si>
  <si>
    <t>나.시설비용</t>
  </si>
  <si>
    <t>다.기타비용</t>
  </si>
  <si>
    <t>합계</t>
  </si>
  <si>
    <t>2020.01.01∼2020.12.31</t>
  </si>
  <si>
    <t>여</t>
  </si>
  <si>
    <t>서울시장  귀하</t>
  </si>
  <si>
    <t>만료일 : ????</t>
  </si>
  <si>
    <t>과거거래내역</t>
  </si>
  <si>
    <t>예금주명 : 재단법인 문화영토연구원</t>
  </si>
  <si>
    <t>계좌번호 : 187-910009-37605</t>
  </si>
  <si>
    <t xml:space="preserve">구계좌번호 : </t>
  </si>
  <si>
    <t>조회기간 : 2020-01-01 ~ 2020-12-31</t>
  </si>
  <si>
    <t>No</t>
  </si>
  <si>
    <t>의뢰인/수취인</t>
  </si>
  <si>
    <t>통화</t>
  </si>
  <si>
    <t>입금</t>
  </si>
  <si>
    <t>출금</t>
  </si>
  <si>
    <t>구분</t>
  </si>
  <si>
    <t>거래점</t>
  </si>
  <si>
    <t>2020-03-27 10:45</t>
  </si>
  <si>
    <t>기부금홍일식</t>
  </si>
  <si>
    <t/>
  </si>
  <si>
    <t>KRW</t>
  </si>
  <si>
    <t>성북동</t>
  </si>
  <si>
    <t>2020-03-27 10:50</t>
  </si>
  <si>
    <t>도농상가취득세</t>
  </si>
  <si>
    <t>고광희　　　　　　　</t>
  </si>
  <si>
    <t>타행송금</t>
  </si>
  <si>
    <t>2020-03-27 10:52</t>
  </si>
  <si>
    <t>에드원취득세</t>
  </si>
  <si>
    <t>2020-03-30 11:13</t>
  </si>
  <si>
    <t>기부금홍성걸</t>
  </si>
  <si>
    <t>홍성걸</t>
  </si>
  <si>
    <t>타행이체</t>
  </si>
  <si>
    <t>우리은행6325</t>
  </si>
  <si>
    <t>2020-06-20 02:39</t>
  </si>
  <si>
    <t>예금이자</t>
  </si>
  <si>
    <t>2020-07-10 15:28</t>
  </si>
  <si>
    <t>원고료및제작비용</t>
  </si>
  <si>
    <t>2020-07-15 10:32</t>
  </si>
  <si>
    <t>컴퓨터2대구입</t>
  </si>
  <si>
    <t>2020-07-30 10:59</t>
  </si>
  <si>
    <t>1기분재산세(건물분)</t>
  </si>
  <si>
    <t>2020-09-10 12:01</t>
  </si>
  <si>
    <t>장희일아르바이트</t>
  </si>
  <si>
    <t>장희일　　　　　　　</t>
  </si>
  <si>
    <t>2020-10-05 11:01</t>
  </si>
  <si>
    <t>재산세토지분</t>
  </si>
  <si>
    <t>2020-10-05 11:04</t>
  </si>
  <si>
    <t>추석선물부가세</t>
  </si>
  <si>
    <t>바다원（주）　　　　</t>
  </si>
  <si>
    <t>2020-10-08 10:01</t>
  </si>
  <si>
    <t>발급수수료납부</t>
  </si>
  <si>
    <t>인증서</t>
  </si>
  <si>
    <t>개인디지털사업섹션</t>
  </si>
  <si>
    <t>2020-10-30 09:52</t>
  </si>
  <si>
    <t>3월결산수수료</t>
  </si>
  <si>
    <t>예일회계법인　　　　</t>
  </si>
  <si>
    <t>2020-10-30 09:54</t>
  </si>
  <si>
    <t>2020-10-30 09:55</t>
  </si>
  <si>
    <t>웹호스팅비</t>
  </si>
  <si>
    <t>2020-11-10 10:15</t>
  </si>
  <si>
    <t>소득세및비디오</t>
  </si>
  <si>
    <t>2020-11-30 11:45</t>
  </si>
  <si>
    <t>예일회계법인기장료</t>
  </si>
  <si>
    <t>2020-12-15 10:59</t>
  </si>
  <si>
    <t>증여세</t>
  </si>
  <si>
    <t>2020-12-19 02:39</t>
  </si>
  <si>
    <t>2020-12-23 10:05</t>
  </si>
  <si>
    <t>2020-12-29 10:58</t>
  </si>
  <si>
    <t>본점</t>
  </si>
  <si>
    <t>합계</t>
  </si>
  <si>
    <t>예금주명 : (재)문화영토연구원</t>
  </si>
  <si>
    <t>계좌번호 : 187-910014-18604</t>
  </si>
  <si>
    <t>2020-06-09 11:15</t>
  </si>
  <si>
    <t>2020-06-11 07:27</t>
  </si>
  <si>
    <t>홍기철</t>
  </si>
  <si>
    <t>현금자동입출금기</t>
  </si>
  <si>
    <t>2020-06-11 11:54</t>
  </si>
  <si>
    <t>2020-06-20 02:28</t>
  </si>
  <si>
    <t>2020-09-19 02:16</t>
  </si>
  <si>
    <t>2020-12-04 12:22</t>
  </si>
  <si>
    <t>김운정(병인한의원)</t>
  </si>
  <si>
    <t>김운정</t>
  </si>
  <si>
    <t>인터넷뱅킹</t>
  </si>
  <si>
    <t>2020-12-19 02:45</t>
  </si>
  <si>
    <t>계좌번호 : 187-910012-32604</t>
  </si>
  <si>
    <t>2020-01-02 06:19</t>
  </si>
  <si>
    <t>하나카드</t>
  </si>
  <si>
    <t>자금결제섹션</t>
  </si>
  <si>
    <t>2020-01-08 09:29</t>
  </si>
  <si>
    <t>아르바이트</t>
  </si>
  <si>
    <t>2020-01-25 14:38</t>
  </si>
  <si>
    <t>박종윤</t>
  </si>
  <si>
    <t>국민은행2932</t>
  </si>
  <si>
    <t>2020-01-28 10:00</t>
  </si>
  <si>
    <t>2기분 부가세</t>
  </si>
  <si>
    <t>2020-02-03 05:14</t>
  </si>
  <si>
    <t>2020-02-10 09:10</t>
  </si>
  <si>
    <t>원천징수세</t>
  </si>
  <si>
    <t>2020-02-10 09:14</t>
  </si>
  <si>
    <t>1월기장료</t>
  </si>
  <si>
    <t>2020-02-25 12:50</t>
  </si>
  <si>
    <t>2020-03-02 05:02</t>
  </si>
  <si>
    <t>2020-03-21 02:37</t>
  </si>
  <si>
    <t>2020-03-25 14:55</t>
  </si>
  <si>
    <t>2020-03-31 09:21</t>
  </si>
  <si>
    <t>법인세</t>
  </si>
  <si>
    <t>2020-03-31 09:24</t>
  </si>
  <si>
    <t>기장료2,3월분</t>
  </si>
  <si>
    <t>2020-04-01 04:47</t>
  </si>
  <si>
    <t>2020-04-27 10:03</t>
  </si>
  <si>
    <t>부가세예납분</t>
  </si>
  <si>
    <t>2020-04-27 15:40</t>
  </si>
  <si>
    <t>박종윤(일신공업사)</t>
  </si>
  <si>
    <t>국민은행2440</t>
  </si>
  <si>
    <t>2020-04-28 16:20</t>
  </si>
  <si>
    <t>파주시환급금</t>
  </si>
  <si>
    <t>농협은행5759</t>
  </si>
  <si>
    <t>2020-05-04 06:26</t>
  </si>
  <si>
    <t>2020-05-25 11:38</t>
  </si>
  <si>
    <t>2020-06-01 05:02</t>
  </si>
  <si>
    <t>2020-06-02 10:18</t>
  </si>
  <si>
    <t>4,5월기장료</t>
  </si>
  <si>
    <t>2020-06-19 09:11</t>
  </si>
  <si>
    <t>홍사덕조의금</t>
  </si>
  <si>
    <t>홍재선</t>
  </si>
  <si>
    <t>당행송금</t>
  </si>
  <si>
    <t>2020-06-19 09:14</t>
  </si>
  <si>
    <t>17489044708107</t>
  </si>
  <si>
    <t>2020-06-19 09:15</t>
  </si>
  <si>
    <t>2020-06-20 02:41</t>
  </si>
  <si>
    <t>2020-06-24 14:41</t>
  </si>
  <si>
    <t>장희일알바비용</t>
  </si>
  <si>
    <t>2020-06-30 11:06</t>
  </si>
  <si>
    <t>자동차세</t>
  </si>
  <si>
    <t>2020-06-30 11:08</t>
  </si>
  <si>
    <t>6월분공과금</t>
  </si>
  <si>
    <t>2020-07-01 04:09</t>
  </si>
  <si>
    <t>2020-07-20 15:28</t>
  </si>
  <si>
    <t>2020-07-24 16:22</t>
  </si>
  <si>
    <t>고인경</t>
  </si>
  <si>
    <t>농협은행0712</t>
  </si>
  <si>
    <t>2020-07-26 12:56</t>
  </si>
  <si>
    <t>2020-07-27 10:31</t>
  </si>
  <si>
    <t>1기분부가세</t>
  </si>
  <si>
    <t>2020-07-30 10:48</t>
  </si>
  <si>
    <t>관리비및기장료</t>
  </si>
  <si>
    <t>2020-08-03 04:11</t>
  </si>
  <si>
    <t>2020-08-05 09:18</t>
  </si>
  <si>
    <t>한방유비스(주)</t>
  </si>
  <si>
    <t>국민은행0701</t>
  </si>
  <si>
    <t>2020-08-06 10:32</t>
  </si>
  <si>
    <t>양정총동창회</t>
  </si>
  <si>
    <t>신한은행5751</t>
  </si>
  <si>
    <t>2020-08-10 10:20</t>
  </si>
  <si>
    <t>책구입기타소득세</t>
  </si>
  <si>
    <t>2020-08-25 13:39</t>
  </si>
  <si>
    <t>2020-08-31 11:28</t>
  </si>
  <si>
    <t>공과금,기장료</t>
  </si>
  <si>
    <t>2020-09-01 04:03</t>
  </si>
  <si>
    <t>2020-09-02 11:00</t>
  </si>
  <si>
    <t>4298보험료1년부</t>
  </si>
  <si>
    <t>ＫＢ손보재단법인　　</t>
  </si>
  <si>
    <t>2020-09-19 02:10</t>
  </si>
  <si>
    <t>2020-09-25 14:29</t>
  </si>
  <si>
    <t>2020-09-29 09:26</t>
  </si>
  <si>
    <t>박찬세</t>
  </si>
  <si>
    <t>조흥은행(신한은행)3758</t>
  </si>
  <si>
    <t>2020-09-29 09:55</t>
  </si>
  <si>
    <t>9월기장료공과금</t>
  </si>
  <si>
    <t>2020-10-05 05:06</t>
  </si>
  <si>
    <t>2020-10-26 09:24</t>
  </si>
  <si>
    <t>부가세</t>
  </si>
  <si>
    <t>2020-10-30 09:58</t>
  </si>
  <si>
    <t>공과금및관리비</t>
  </si>
  <si>
    <t>2020-10-30 15:56</t>
  </si>
  <si>
    <t>2020-11-02 04:18</t>
  </si>
  <si>
    <t>2020-11-25 12:30</t>
  </si>
  <si>
    <t>2020-11-30 12:01</t>
  </si>
  <si>
    <t>2020-12-01 04:09</t>
  </si>
  <si>
    <t>2020-12-04 08:18</t>
  </si>
  <si>
    <t>2020-12-04 08:20</t>
  </si>
  <si>
    <t>2020-12-25 12:23</t>
  </si>
  <si>
    <t>2020-12-29 10:57</t>
  </si>
  <si>
    <t>공익계좌</t>
  </si>
  <si>
    <t>동패동지점</t>
  </si>
  <si>
    <t>도농상가지점</t>
  </si>
  <si>
    <t>10-05</t>
  </si>
  <si>
    <t>대표</t>
  </si>
  <si>
    <t>이사</t>
  </si>
  <si>
    <t>홍일식</t>
  </si>
  <si>
    <t>박찬세</t>
  </si>
  <si>
    <t>손대오</t>
  </si>
  <si>
    <t>조경길</t>
  </si>
  <si>
    <t>박종열</t>
  </si>
  <si>
    <t>임원</t>
  </si>
  <si>
    <t>자산의 총액</t>
  </si>
  <si>
    <t>설립인허가일</t>
  </si>
  <si>
    <t>19년4월5월</t>
  </si>
  <si>
    <t>법인성립일</t>
  </si>
  <si>
    <t>19년4월8월</t>
  </si>
  <si>
    <t>06-11</t>
  </si>
  <si>
    <t>발급수수료</t>
  </si>
  <si>
    <t>06-15</t>
  </si>
  <si>
    <t>공동사업 배당금</t>
  </si>
  <si>
    <t>06-20</t>
  </si>
  <si>
    <t>07-15</t>
  </si>
  <si>
    <t>08-14</t>
  </si>
  <si>
    <t>09-15</t>
  </si>
  <si>
    <t>09-19</t>
  </si>
  <si>
    <t>토지분 재산세</t>
  </si>
  <si>
    <t>10-15</t>
  </si>
  <si>
    <t>11-16</t>
  </si>
  <si>
    <t>12-15</t>
  </si>
  <si>
    <t>12-19</t>
  </si>
  <si>
    <t>신림동지점</t>
  </si>
  <si>
    <t>재 무 상 태 표(수익사업)</t>
  </si>
  <si>
    <t>동패동</t>
  </si>
  <si>
    <t>다산동</t>
  </si>
  <si>
    <t>신림동</t>
  </si>
  <si>
    <t>전 기</t>
  </si>
  <si>
    <t>토지</t>
  </si>
  <si>
    <t>건물</t>
  </si>
  <si>
    <t>감가상각누계액</t>
  </si>
  <si>
    <t>1.공익목적사업비용</t>
  </si>
  <si>
    <t>(1) 사업수행비용</t>
  </si>
  <si>
    <t>(2) 일반관리비용</t>
  </si>
  <si>
    <t>(3) 모금비용</t>
  </si>
  <si>
    <t>2.기타사업비용</t>
  </si>
  <si>
    <t>목적사업</t>
  </si>
  <si>
    <t>통합</t>
  </si>
  <si>
    <t>수익합계</t>
  </si>
  <si>
    <t>미지급금</t>
  </si>
  <si>
    <t>미지급세금</t>
  </si>
  <si>
    <t>제1기 2019년04월08일부터 2019년12월31일까지</t>
  </si>
  <si>
    <t>차량운반구</t>
  </si>
  <si>
    <t>비품</t>
  </si>
  <si>
    <t>소프트웨어</t>
  </si>
  <si>
    <t>수익사업</t>
  </si>
  <si>
    <t>선납세금</t>
  </si>
  <si>
    <t>미지급비용</t>
  </si>
  <si>
    <t>단기차입금</t>
  </si>
  <si>
    <t>(재)문화영토연구원</t>
  </si>
  <si>
    <t>5.매출액</t>
  </si>
  <si>
    <t>세금과공과</t>
  </si>
  <si>
    <t>….</t>
  </si>
  <si>
    <t>기타</t>
  </si>
  <si>
    <t>도서인쇄비</t>
  </si>
  <si>
    <t>……</t>
  </si>
  <si>
    <t>….</t>
  </si>
  <si>
    <t>수도광열비</t>
  </si>
  <si>
    <t>세금과공과</t>
  </si>
  <si>
    <t>통신비</t>
  </si>
  <si>
    <t>차량유지비</t>
  </si>
  <si>
    <t>사무용품비</t>
  </si>
  <si>
    <t>기타사업비용</t>
  </si>
  <si>
    <t>지점취득세등</t>
  </si>
  <si>
    <t xml:space="preserve">지정일 : </t>
  </si>
  <si>
    <t>세무조정 요약</t>
  </si>
  <si>
    <t>1.법인세</t>
  </si>
  <si>
    <t>구분</t>
  </si>
  <si>
    <t>2019년</t>
  </si>
  <si>
    <t>수입금액</t>
  </si>
  <si>
    <t>당기순이익</t>
  </si>
  <si>
    <t>기사</t>
  </si>
  <si>
    <t>고유목적사업준비금</t>
  </si>
  <si>
    <t>손금산입</t>
  </si>
  <si>
    <t>유보</t>
  </si>
  <si>
    <t>차가감소득</t>
  </si>
  <si>
    <t>과세표준</t>
  </si>
  <si>
    <t>세율</t>
  </si>
  <si>
    <t>산출세액</t>
  </si>
  <si>
    <t>익금산입</t>
  </si>
  <si>
    <t>소득처분</t>
  </si>
  <si>
    <t>기부금손금불산입</t>
  </si>
  <si>
    <t>기부금이월손금산입</t>
  </si>
  <si>
    <t>각사업연도소득금액</t>
  </si>
  <si>
    <t>이월결손금</t>
  </si>
  <si>
    <t>공제율(80%,100%)</t>
  </si>
  <si>
    <t>전기 이월결손금</t>
  </si>
  <si>
    <t>비과세소득</t>
  </si>
  <si>
    <t>소득공제</t>
  </si>
  <si>
    <t>가산세</t>
  </si>
  <si>
    <r>
      <rPr>
        <sz val="11"/>
        <color indexed="8"/>
        <rFont val="맑은 고딕"/>
        <family val="3"/>
      </rPr>
      <t>가감계</t>
    </r>
  </si>
  <si>
    <t>기납부세액</t>
  </si>
  <si>
    <r>
      <rPr>
        <sz val="11"/>
        <color indexed="8"/>
        <rFont val="맑은 고딕"/>
        <family val="3"/>
      </rPr>
      <t>중간예납</t>
    </r>
  </si>
  <si>
    <r>
      <rPr>
        <sz val="11"/>
        <color indexed="8"/>
        <rFont val="맑은 고딕"/>
        <family val="3"/>
      </rPr>
      <t>원천납부</t>
    </r>
  </si>
  <si>
    <t>차가감납부할세액</t>
  </si>
  <si>
    <t>2.지방소득세</t>
  </si>
  <si>
    <t>산출세액</t>
  </si>
  <si>
    <t>공제세액</t>
  </si>
  <si>
    <t>납부할세액</t>
  </si>
  <si>
    <t>계</t>
  </si>
  <si>
    <t>구분</t>
  </si>
  <si>
    <t>부동산</t>
  </si>
  <si>
    <t>수입</t>
  </si>
  <si>
    <t>사용대상</t>
  </si>
  <si>
    <t>전기사용</t>
  </si>
  <si>
    <t>당기사용</t>
  </si>
  <si>
    <t>미사용</t>
  </si>
  <si>
    <t>계</t>
  </si>
  <si>
    <t>출연재산</t>
  </si>
  <si>
    <t>220-81-15635</t>
  </si>
  <si>
    <t>220-81-15635</t>
  </si>
  <si>
    <t>19.6.28~24.12.31</t>
  </si>
  <si>
    <t>홍일식</t>
  </si>
  <si>
    <t>홍혜정</t>
  </si>
  <si>
    <t>홍성구</t>
  </si>
  <si>
    <t>홍일식</t>
  </si>
  <si>
    <t>홍성걸</t>
  </si>
  <si>
    <t>전 기</t>
  </si>
  <si>
    <t>건물</t>
  </si>
  <si>
    <t>토지</t>
  </si>
  <si>
    <t>수익사업전용</t>
  </si>
  <si>
    <r>
      <rPr>
        <sz val="10"/>
        <rFont val="돋움"/>
        <family val="3"/>
      </rPr>
      <t>계좌번호</t>
    </r>
    <r>
      <rPr>
        <sz val="10"/>
        <rFont val="Arial"/>
        <family val="2"/>
      </rPr>
      <t xml:space="preserve"> :187-910014-17004</t>
    </r>
  </si>
  <si>
    <t>수익</t>
  </si>
  <si>
    <t>비용</t>
  </si>
  <si>
    <t>공동사업비용</t>
  </si>
  <si>
    <t>배당전</t>
  </si>
  <si>
    <t>현금배당</t>
  </si>
  <si>
    <t>2020년</t>
  </si>
  <si>
    <t>목적사업 이자수입</t>
  </si>
  <si>
    <t>전입액</t>
  </si>
  <si>
    <t>소득</t>
  </si>
  <si>
    <t>법인세</t>
  </si>
  <si>
    <t>당기순이익</t>
  </si>
  <si>
    <t>이자수입</t>
  </si>
  <si>
    <t>이자수입</t>
  </si>
  <si>
    <t>사업소득</t>
  </si>
  <si>
    <t>한도</t>
  </si>
  <si>
    <t>초과</t>
  </si>
  <si>
    <t>초과</t>
  </si>
  <si>
    <t>1.공익법인 출연재산등에 대한 보고서</t>
  </si>
  <si>
    <t>자산보유현황</t>
  </si>
  <si>
    <t>총자산가액</t>
  </si>
  <si>
    <t>토지</t>
  </si>
  <si>
    <t>건물</t>
  </si>
  <si>
    <t>주식출자지분등</t>
  </si>
  <si>
    <t>예적금등금융자산</t>
  </si>
  <si>
    <t>기타</t>
  </si>
  <si>
    <t>수입원천별 수입금액 현황</t>
  </si>
  <si>
    <t>금융</t>
  </si>
  <si>
    <t>필요경비</t>
  </si>
  <si>
    <t>소득금액</t>
  </si>
  <si>
    <t>사용계획</t>
  </si>
  <si>
    <t>매각대금</t>
  </si>
  <si>
    <t>이사 등 인적사항</t>
  </si>
  <si>
    <t>성명</t>
  </si>
  <si>
    <t>③주소</t>
  </si>
  <si>
    <t>선임일</t>
  </si>
  <si>
    <t>해임일</t>
  </si>
  <si>
    <t>출연자와의 관계</t>
  </si>
  <si>
    <r>
      <t>출연법인과의</t>
    </r>
    <r>
      <rPr>
        <sz val="11"/>
        <color indexed="8"/>
        <rFont val="맑은 고딕"/>
        <family val="3"/>
      </rPr>
      <t xml:space="preserve"> 관계</t>
    </r>
  </si>
  <si>
    <t>다른 이사</t>
  </si>
  <si>
    <t>비고</t>
  </si>
  <si>
    <t>이사장</t>
  </si>
  <si>
    <t>이사</t>
  </si>
  <si>
    <t>2.공익법인공시</t>
  </si>
  <si>
    <t>재무현황</t>
  </si>
  <si>
    <t>구분</t>
  </si>
  <si>
    <t>총계</t>
  </si>
  <si>
    <t>공익목적사업</t>
  </si>
  <si>
    <t>기타사업</t>
  </si>
  <si>
    <t>총자산가액</t>
  </si>
  <si>
    <t>부채</t>
  </si>
  <si>
    <t>순자산</t>
  </si>
  <si>
    <t>기본순자산</t>
  </si>
  <si>
    <t>보통순자산</t>
  </si>
  <si>
    <t>순자산조정</t>
  </si>
  <si>
    <t>자산현황</t>
  </si>
  <si>
    <t>토지</t>
  </si>
  <si>
    <t>건물</t>
  </si>
  <si>
    <t>주식및출자지분</t>
  </si>
  <si>
    <t>금융자산</t>
  </si>
  <si>
    <t>기타자산</t>
  </si>
  <si>
    <t>수익현황</t>
  </si>
  <si>
    <t>기부금</t>
  </si>
  <si>
    <t>보조금</t>
  </si>
  <si>
    <t>회비수익</t>
  </si>
  <si>
    <t>기타</t>
  </si>
  <si>
    <t>사업외수익</t>
  </si>
  <si>
    <t>고유목적사업준비금환입액</t>
  </si>
  <si>
    <t>비용현황</t>
  </si>
  <si>
    <t>사업수행비용</t>
  </si>
  <si>
    <t>일반관리비용</t>
  </si>
  <si>
    <t>모금비용</t>
  </si>
  <si>
    <t>기타</t>
  </si>
  <si>
    <t>사업외비용</t>
  </si>
  <si>
    <t>고유목적사업준비금전입액</t>
  </si>
  <si>
    <t>총자산가액</t>
  </si>
  <si>
    <t>1년내사용실적</t>
  </si>
  <si>
    <t>과부족</t>
  </si>
  <si>
    <t>해당사업연도 운용소득의 계산</t>
  </si>
  <si>
    <t>결산서상당기순이익</t>
  </si>
  <si>
    <t>익금가산</t>
  </si>
  <si>
    <t>손금가산</t>
  </si>
  <si>
    <t>차가감소득금액</t>
  </si>
  <si>
    <t>지정기부금한도초과액</t>
  </si>
  <si>
    <t>각사업연도소득금액</t>
  </si>
  <si>
    <t>가산액</t>
  </si>
  <si>
    <t>고유목적사업준비금</t>
  </si>
  <si>
    <t>기타</t>
  </si>
  <si>
    <t>차감액</t>
  </si>
  <si>
    <t>출연재산양도차익</t>
  </si>
  <si>
    <t>법인세등</t>
  </si>
  <si>
    <t>이월결손금</t>
  </si>
  <si>
    <t>차감후 운용소득금액</t>
  </si>
  <si>
    <t>직전사업연도 운용소득미달사용액</t>
  </si>
  <si>
    <t>기준미달사용액</t>
  </si>
  <si>
    <t>운용소득미달사용가산세</t>
  </si>
  <si>
    <t>해당사업연도운용소득</t>
  </si>
  <si>
    <t>고유목적사업준비금한도초과 계산</t>
  </si>
  <si>
    <t>구분</t>
  </si>
  <si>
    <t>준비금전입액 중 손금산입</t>
  </si>
  <si>
    <t>해당사업연도소득금액</t>
  </si>
  <si>
    <t>이자소득</t>
  </si>
  <si>
    <t>사업소득</t>
  </si>
  <si>
    <t>준비금한도</t>
  </si>
  <si>
    <t>준비금한도초과</t>
  </si>
  <si>
    <t>한도분 미사용</t>
  </si>
  <si>
    <t>한도초과분 미사용액</t>
  </si>
  <si>
    <t>기초</t>
  </si>
  <si>
    <t>감소</t>
  </si>
  <si>
    <t>증가</t>
  </si>
  <si>
    <t>기말</t>
  </si>
  <si>
    <t>운용소득사용명세서</t>
  </si>
  <si>
    <t>전년도 운용소득의 직접공익목적사업 사용실적</t>
  </si>
  <si>
    <t>구분</t>
  </si>
  <si>
    <t>전년도출연재산운용소득</t>
  </si>
  <si>
    <t>사용기준액(70%)</t>
  </si>
  <si>
    <t>19년</t>
  </si>
  <si>
    <t>20년</t>
  </si>
  <si>
    <t>21년</t>
  </si>
  <si>
    <t>공동사업자산</t>
  </si>
  <si>
    <t>토지</t>
  </si>
  <si>
    <t>보유부동산명세서</t>
  </si>
  <si>
    <t>재산</t>
  </si>
  <si>
    <t>출연일자</t>
  </si>
  <si>
    <t>수 량</t>
  </si>
  <si>
    <t>장부가액</t>
  </si>
  <si>
    <r>
      <t>수량</t>
    </r>
    <r>
      <rPr>
        <sz val="9"/>
        <color indexed="8"/>
        <rFont val="돋움"/>
        <family val="3"/>
      </rPr>
      <t>(공유면적포함 m²)</t>
    </r>
  </si>
  <si>
    <t>종류</t>
  </si>
  <si>
    <t>(취득일자)</t>
  </si>
  <si>
    <r>
      <t xml:space="preserve">(면적 </t>
    </r>
    <r>
      <rPr>
        <sz val="8.5"/>
        <color indexed="8"/>
        <rFont val="돋움"/>
        <family val="3"/>
      </rPr>
      <t>m²</t>
    </r>
    <r>
      <rPr>
        <sz val="10"/>
        <color indexed="8"/>
        <rFont val="돋움"/>
        <family val="3"/>
      </rPr>
      <t>)</t>
    </r>
  </si>
  <si>
    <t>토지(집합건물의대지권)</t>
  </si>
  <si>
    <t xml:space="preserve">건물(집합건물) </t>
  </si>
  <si>
    <t>건물(집합건물)</t>
  </si>
  <si>
    <t>남부순환로191길7</t>
  </si>
  <si>
    <t>도농로 24,204</t>
  </si>
  <si>
    <t>미래로310번길135</t>
  </si>
  <si>
    <t>미사용액</t>
  </si>
  <si>
    <t>건물</t>
  </si>
  <si>
    <t>현금</t>
  </si>
  <si>
    <t>예수금</t>
  </si>
  <si>
    <t>부가세예수금</t>
  </si>
  <si>
    <t>장기차입금</t>
  </si>
  <si>
    <t>영업외수익</t>
  </si>
  <si>
    <t>기본출현재산</t>
  </si>
  <si>
    <t>고목준</t>
  </si>
  <si>
    <t>예금</t>
  </si>
  <si>
    <t>홍일식</t>
  </si>
  <si>
    <t>토지</t>
  </si>
  <si>
    <t>비품</t>
  </si>
  <si>
    <t>사업수익</t>
  </si>
  <si>
    <t>개인기부금</t>
  </si>
  <si>
    <t>영리법인기부금</t>
  </si>
  <si>
    <t>보조금</t>
  </si>
  <si>
    <t>사업외수익</t>
  </si>
  <si>
    <t>고유목적사업준비금환입액</t>
  </si>
  <si>
    <t>총합계</t>
  </si>
  <si>
    <t>공익목적사업 수익 세부현황</t>
  </si>
  <si>
    <t>기부금</t>
  </si>
  <si>
    <t>회비</t>
  </si>
  <si>
    <t>기타사업 손익 세부현황</t>
  </si>
  <si>
    <t>수익</t>
  </si>
  <si>
    <t>비용</t>
  </si>
  <si>
    <t>이익</t>
  </si>
  <si>
    <t>금융</t>
  </si>
  <si>
    <t>임대</t>
  </si>
  <si>
    <t>사업손익</t>
  </si>
  <si>
    <t>사업외손익</t>
  </si>
  <si>
    <t>기타사업손익</t>
  </si>
  <si>
    <t>구분</t>
  </si>
  <si>
    <t>합계</t>
  </si>
  <si>
    <t>기부금품 모집</t>
  </si>
  <si>
    <t>기타미사용분</t>
  </si>
  <si>
    <t>예금잔액</t>
  </si>
  <si>
    <t>구분</t>
  </si>
  <si>
    <t>인원</t>
  </si>
  <si>
    <t>건물연면적</t>
  </si>
  <si>
    <t>비율</t>
  </si>
  <si>
    <t>산출세액</t>
  </si>
  <si>
    <t>공제세액</t>
  </si>
  <si>
    <t>가산세</t>
  </si>
  <si>
    <t>기납부세액</t>
  </si>
  <si>
    <t>납부할세액</t>
  </si>
  <si>
    <t>동대문</t>
  </si>
  <si>
    <t>파주시</t>
  </si>
  <si>
    <t>합계</t>
  </si>
  <si>
    <t>남양주시</t>
  </si>
  <si>
    <t>신림동</t>
  </si>
  <si>
    <t>12.31.</t>
  </si>
  <si>
    <t>추가거래</t>
  </si>
  <si>
    <t>반영후</t>
  </si>
  <si>
    <t>취득세</t>
  </si>
  <si>
    <t>재산세</t>
  </si>
  <si>
    <t>목적사업</t>
  </si>
  <si>
    <t>360312-*******</t>
  </si>
  <si>
    <t>601229-*******</t>
  </si>
  <si>
    <t>350114-*******</t>
  </si>
  <si>
    <t>340820-*******</t>
  </si>
  <si>
    <t>450219-*******</t>
  </si>
  <si>
    <t>521214-*******</t>
  </si>
</sst>
</file>

<file path=xl/styles.xml><?xml version="1.0" encoding="utf-8"?>
<styleSheet xmlns="http://schemas.openxmlformats.org/spreadsheetml/2006/main">
  <numFmts count="4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-&quot;m&quot;-&quot;d"/>
    <numFmt numFmtId="177" formatCode="mmm/yyyy"/>
    <numFmt numFmtId="178" formatCode="yyyy&quot;/&quot;m&quot;/&quot;d"/>
    <numFmt numFmtId="179" formatCode="0_);[Red]\(0\)"/>
    <numFmt numFmtId="180" formatCode="0_ "/>
    <numFmt numFmtId="181" formatCode="#,##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2]yyyy&quot;년&quot;\ m&quot;월&quot;\ d&quot;일&quot;\ dddd"/>
    <numFmt numFmtId="188" formatCode="_(* #,##0_);_(* \(#,##0\);_(* &quot;-&quot;_);_(@_)"/>
    <numFmt numFmtId="189" formatCode="000000\-0000000"/>
    <numFmt numFmtId="190" formatCode="yy/mm/dd"/>
    <numFmt numFmtId="191" formatCode="mm&quot;월&quot;\ dd&quot;일&quot;"/>
    <numFmt numFmtId="192" formatCode="#,##0;&quot;△&quot;#,##0"/>
    <numFmt numFmtId="193" formatCode="yyyy&quot;년&quot;\ m&quot;월&quot;\ d&quot;일&quot;;@"/>
    <numFmt numFmtId="194" formatCode="[$-412]AM/PM\ h:mm:ss"/>
    <numFmt numFmtId="195" formatCode="0.0%"/>
    <numFmt numFmtId="196" formatCode="#,##0.0"/>
    <numFmt numFmtId="197" formatCode="#,##0.0_ "/>
    <numFmt numFmtId="198" formatCode="[$-409]mmmmm;@"/>
    <numFmt numFmtId="199" formatCode="yy/mm"/>
    <numFmt numFmtId="200" formatCode="yy&quot;-&quot;m&quot;-&quot;d;@"/>
    <numFmt numFmtId="201" formatCode="yyyy&quot;-&quot;m&quot;-&quot;d;@"/>
    <numFmt numFmtId="202" formatCode="###,##0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##,###,###"/>
    <numFmt numFmtId="206" formatCode="###,###,##0"/>
    <numFmt numFmtId="207" formatCode="##,##0"/>
    <numFmt numFmtId="208" formatCode="#,##0;[Red]\-#,##0;\-"/>
    <numFmt numFmtId="209" formatCode="#,##0.000"/>
    <numFmt numFmtId="210" formatCode="0.000%"/>
  </numFmts>
  <fonts count="12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1"/>
      <name val="맑은 고딕"/>
      <family val="3"/>
    </font>
    <font>
      <vertAlign val="superscript"/>
      <sz val="11"/>
      <name val="맑은 고딕"/>
      <family val="3"/>
    </font>
    <font>
      <sz val="11"/>
      <color indexed="10"/>
      <name val="맑은 고딕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돋움"/>
      <family val="3"/>
    </font>
    <font>
      <sz val="8"/>
      <color indexed="8"/>
      <name val="돋움"/>
      <family val="3"/>
    </font>
    <font>
      <sz val="8"/>
      <color indexed="8"/>
      <name val="Arial"/>
      <family val="2"/>
    </font>
    <font>
      <b/>
      <sz val="11"/>
      <color indexed="8"/>
      <name val="맑은 고딕"/>
      <family val="3"/>
    </font>
    <font>
      <sz val="10"/>
      <color indexed="8"/>
      <name val="맑은 고딕"/>
      <family val="3"/>
    </font>
    <font>
      <sz val="8"/>
      <color indexed="23"/>
      <name val="맑은 고딕"/>
      <family val="3"/>
    </font>
    <font>
      <sz val="11"/>
      <color indexed="8"/>
      <name val="맑은 고딕"/>
      <family val="3"/>
    </font>
    <font>
      <sz val="8"/>
      <color indexed="14"/>
      <name val="맑은 고딕"/>
      <family val="3"/>
    </font>
    <font>
      <sz val="8"/>
      <color indexed="8"/>
      <name val="맑은 고딕"/>
      <family val="3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돋움"/>
      <family val="3"/>
    </font>
    <font>
      <b/>
      <sz val="12"/>
      <color indexed="10"/>
      <name val="굴림"/>
      <family val="3"/>
    </font>
    <font>
      <b/>
      <sz val="14"/>
      <color indexed="10"/>
      <name val="굴림"/>
      <family val="3"/>
    </font>
    <font>
      <b/>
      <sz val="10"/>
      <color indexed="10"/>
      <name val="굴림"/>
      <family val="3"/>
    </font>
    <font>
      <b/>
      <sz val="11"/>
      <color indexed="10"/>
      <name val="굴림"/>
      <family val="3"/>
    </font>
    <font>
      <b/>
      <sz val="11"/>
      <color indexed="48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9"/>
      <color indexed="10"/>
      <name val="굴림"/>
      <family val="3"/>
    </font>
    <font>
      <sz val="9"/>
      <color indexed="10"/>
      <name val="굴림"/>
      <family val="3"/>
    </font>
    <font>
      <b/>
      <sz val="11"/>
      <color indexed="8"/>
      <name val="바탕"/>
      <family val="1"/>
    </font>
    <font>
      <sz val="11"/>
      <color indexed="8"/>
      <name val="바탕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바탕체"/>
      <family val="1"/>
    </font>
    <font>
      <b/>
      <sz val="9"/>
      <name val="돋움"/>
      <family val="3"/>
    </font>
    <font>
      <sz val="8"/>
      <name val="바탕"/>
      <family val="1"/>
    </font>
    <font>
      <u val="single"/>
      <sz val="9"/>
      <name val="돋움"/>
      <family val="3"/>
    </font>
    <font>
      <u val="single"/>
      <sz val="9"/>
      <name val="Tahoma"/>
      <family val="2"/>
    </font>
    <font>
      <sz val="8"/>
      <name val="맑은 고딕"/>
      <family val="3"/>
    </font>
    <font>
      <sz val="8.5"/>
      <color indexed="8"/>
      <name val="돋움"/>
      <family val="3"/>
    </font>
    <font>
      <sz val="11"/>
      <color indexed="9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name val="맑은 고딕"/>
      <family val="3"/>
    </font>
    <font>
      <sz val="9"/>
      <name val="맑은 고딕"/>
      <family val="3"/>
    </font>
    <font>
      <b/>
      <sz val="14"/>
      <color indexed="8"/>
      <name val="맑은 고딕"/>
      <family val="3"/>
    </font>
    <font>
      <sz val="10"/>
      <name val="맑은 고딕"/>
      <family val="3"/>
    </font>
    <font>
      <b/>
      <sz val="14"/>
      <name val="맑은 고딕"/>
      <family val="3"/>
    </font>
    <font>
      <b/>
      <sz val="16"/>
      <color indexed="8"/>
      <name val="한양견고딕"/>
      <family val="3"/>
    </font>
    <font>
      <sz val="9"/>
      <color indexed="8"/>
      <name val="맑은 고딕"/>
      <family val="3"/>
    </font>
    <font>
      <sz val="8"/>
      <color indexed="8"/>
      <name val="돋움체"/>
      <family val="3"/>
    </font>
    <font>
      <sz val="9"/>
      <color indexed="8"/>
      <name val="돋움체"/>
      <family val="3"/>
    </font>
    <font>
      <sz val="10"/>
      <color indexed="8"/>
      <name val="돋움체"/>
      <family val="3"/>
    </font>
    <font>
      <sz val="9"/>
      <color indexed="23"/>
      <name val="돋움체"/>
      <family val="3"/>
    </font>
    <font>
      <b/>
      <sz val="13"/>
      <color indexed="8"/>
      <name val="돋움체"/>
      <family val="3"/>
    </font>
    <font>
      <b/>
      <sz val="10"/>
      <color indexed="8"/>
      <name val="돋움"/>
      <family val="3"/>
    </font>
    <font>
      <sz val="12.8"/>
      <color indexed="8"/>
      <name val="Arial"/>
      <family val="2"/>
    </font>
    <font>
      <b/>
      <sz val="13"/>
      <color indexed="8"/>
      <name val="맑은 고딕"/>
      <family val="3"/>
    </font>
    <font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indexed="8"/>
      <name val="Calibri"/>
      <family val="3"/>
    </font>
    <font>
      <sz val="11"/>
      <name val="Cambria"/>
      <family val="3"/>
    </font>
    <font>
      <b/>
      <sz val="11"/>
      <color rgb="FF000000"/>
      <name val="Cambria"/>
      <family val="3"/>
    </font>
    <font>
      <sz val="11"/>
      <color rgb="FF000000"/>
      <name val="Cambria"/>
      <family val="3"/>
    </font>
    <font>
      <sz val="11"/>
      <color theme="1"/>
      <name val="Cambria"/>
      <family val="3"/>
    </font>
    <font>
      <b/>
      <sz val="11"/>
      <name val="Cambria"/>
      <family val="3"/>
    </font>
    <font>
      <sz val="10"/>
      <color rgb="FF000000"/>
      <name val="Cambria"/>
      <family val="3"/>
    </font>
    <font>
      <sz val="10"/>
      <color rgb="FF000000"/>
      <name val="돋움"/>
      <family val="3"/>
    </font>
    <font>
      <sz val="10"/>
      <color rgb="FF000000"/>
      <name val="Arial"/>
      <family val="2"/>
    </font>
    <font>
      <sz val="9"/>
      <name val="Cambria"/>
      <family val="3"/>
    </font>
    <font>
      <b/>
      <sz val="14"/>
      <color rgb="FF000000"/>
      <name val="Cambria"/>
      <family val="3"/>
    </font>
    <font>
      <sz val="10"/>
      <color indexed="8"/>
      <name val="Cambria"/>
      <family val="3"/>
    </font>
    <font>
      <sz val="10"/>
      <name val="Cambria"/>
      <family val="3"/>
    </font>
    <font>
      <sz val="11"/>
      <color indexed="8"/>
      <name val="Cambria"/>
      <family val="3"/>
    </font>
    <font>
      <sz val="9"/>
      <color rgb="FF000000"/>
      <name val="돋움"/>
      <family val="3"/>
    </font>
    <font>
      <sz val="8"/>
      <color rgb="FF000000"/>
      <name val="돋움"/>
      <family val="3"/>
    </font>
    <font>
      <sz val="9"/>
      <color theme="1"/>
      <name val="Cambria"/>
      <family val="3"/>
    </font>
    <font>
      <sz val="8"/>
      <name val="Cambria"/>
      <family val="3"/>
    </font>
    <font>
      <b/>
      <sz val="14"/>
      <name val="Cambria"/>
      <family val="3"/>
    </font>
    <font>
      <b/>
      <sz val="16"/>
      <color rgb="FF000000"/>
      <name val="한양견고딕"/>
      <family val="3"/>
    </font>
    <font>
      <sz val="12.8"/>
      <color rgb="FF000000"/>
      <name val="Arial"/>
      <family val="2"/>
    </font>
    <font>
      <b/>
      <sz val="10"/>
      <color rgb="FF000000"/>
      <name val="돋움"/>
      <family val="3"/>
    </font>
    <font>
      <sz val="9"/>
      <color rgb="FF000000"/>
      <name val="돋움체"/>
      <family val="3"/>
    </font>
    <font>
      <sz val="10"/>
      <color rgb="FF000000"/>
      <name val="돋움체"/>
      <family val="3"/>
    </font>
    <font>
      <sz val="9"/>
      <color rgb="FF5D5D5D"/>
      <name val="돋움체"/>
      <family val="3"/>
    </font>
    <font>
      <b/>
      <sz val="13"/>
      <color rgb="FF000000"/>
      <name val="돋움체"/>
      <family val="3"/>
    </font>
    <font>
      <sz val="8"/>
      <color rgb="FF000000"/>
      <name val="돋움체"/>
      <family val="3"/>
    </font>
    <font>
      <sz val="12"/>
      <color rgb="FF000000"/>
      <name val="Cambria"/>
      <family val="3"/>
    </font>
    <font>
      <b/>
      <sz val="16"/>
      <color rgb="FF000000"/>
      <name val="Cambria"/>
      <family val="3"/>
    </font>
    <font>
      <sz val="9"/>
      <color rgb="FF000000"/>
      <name val="Cambria"/>
      <family val="3"/>
    </font>
    <font>
      <sz val="8"/>
      <color rgb="FF000000"/>
      <name val="Cambria"/>
      <family val="3"/>
    </font>
    <font>
      <b/>
      <sz val="13"/>
      <color rgb="FF000000"/>
      <name val="Cambria"/>
      <family val="3"/>
    </font>
    <font>
      <b/>
      <sz val="8"/>
      <name val="돋움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BBBBB"/>
        <bgColor indexed="64"/>
      </patternFill>
    </fill>
  </fills>
  <borders count="1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939393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939393"/>
      </right>
      <top>
        <color indexed="63"/>
      </top>
      <bottom style="thick">
        <color rgb="FF000000"/>
      </bottom>
    </border>
    <border>
      <left style="thin">
        <color rgb="FF939393"/>
      </left>
      <right style="thin">
        <color rgb="FF939393"/>
      </right>
      <top style="thin">
        <color rgb="FF939393"/>
      </top>
      <bottom style="thin">
        <color rgb="FF939393"/>
      </bottom>
    </border>
    <border>
      <left style="thin">
        <color rgb="FF939393"/>
      </left>
      <right style="thin">
        <color rgb="FF000000"/>
      </right>
      <top style="thin">
        <color rgb="FF939393"/>
      </top>
      <bottom style="thin">
        <color rgb="FF939393"/>
      </bottom>
    </border>
    <border>
      <left style="thin">
        <color rgb="FF939393"/>
      </left>
      <right style="thin">
        <color rgb="FF939393"/>
      </right>
      <top style="thin">
        <color rgb="FF939393"/>
      </top>
      <bottom style="medium">
        <color rgb="FF000000"/>
      </bottom>
    </border>
    <border>
      <left style="thin">
        <color rgb="FF939393"/>
      </left>
      <right style="thin">
        <color rgb="FF000000"/>
      </right>
      <top style="thin">
        <color rgb="FF93939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93939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 style="thin">
        <color rgb="FF93939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939393"/>
      </right>
      <top style="medium">
        <color rgb="FF000000"/>
      </top>
      <bottom>
        <color indexed="63"/>
      </bottom>
    </border>
    <border>
      <left style="thin">
        <color rgb="FF939393"/>
      </left>
      <right>
        <color indexed="63"/>
      </right>
      <top style="medium">
        <color rgb="FF000000"/>
      </top>
      <bottom style="thin">
        <color rgb="FF939393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939393"/>
      </bottom>
    </border>
    <border>
      <left>
        <color indexed="63"/>
      </left>
      <right style="thin">
        <color rgb="FF939393"/>
      </right>
      <top style="medium">
        <color rgb="FF000000"/>
      </top>
      <bottom style="thin">
        <color rgb="FF939393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939393"/>
      </bottom>
    </border>
    <border>
      <left>
        <color indexed="63"/>
      </left>
      <right style="thin">
        <color rgb="FF939393"/>
      </right>
      <top>
        <color indexed="63"/>
      </top>
      <bottom>
        <color indexed="63"/>
      </bottom>
    </border>
    <border>
      <left style="thin">
        <color rgb="FF939393"/>
      </left>
      <right>
        <color indexed="63"/>
      </right>
      <top style="thin">
        <color rgb="FF939393"/>
      </top>
      <bottom>
        <color indexed="63"/>
      </bottom>
    </border>
    <border>
      <left>
        <color indexed="63"/>
      </left>
      <right>
        <color indexed="63"/>
      </right>
      <top style="thin">
        <color rgb="FF939393"/>
      </top>
      <bottom>
        <color indexed="63"/>
      </bottom>
    </border>
    <border>
      <left>
        <color indexed="63"/>
      </left>
      <right style="thin">
        <color rgb="FF939393"/>
      </right>
      <top style="thin">
        <color rgb="FF939393"/>
      </top>
      <bottom>
        <color indexed="63"/>
      </bottom>
    </border>
    <border>
      <left style="thin">
        <color rgb="FF939393"/>
      </left>
      <right>
        <color indexed="63"/>
      </right>
      <top>
        <color indexed="63"/>
      </top>
      <bottom style="thin">
        <color rgb="FF939393"/>
      </bottom>
    </border>
    <border>
      <left>
        <color indexed="63"/>
      </left>
      <right>
        <color indexed="63"/>
      </right>
      <top>
        <color indexed="63"/>
      </top>
      <bottom style="thin">
        <color rgb="FF939393"/>
      </bottom>
    </border>
    <border>
      <left>
        <color indexed="63"/>
      </left>
      <right style="thin">
        <color rgb="FF939393"/>
      </right>
      <top>
        <color indexed="63"/>
      </top>
      <bottom style="thin">
        <color rgb="FF939393"/>
      </bottom>
    </border>
    <border>
      <left>
        <color indexed="63"/>
      </left>
      <right style="thin">
        <color rgb="FF000000"/>
      </right>
      <top style="thin">
        <color rgb="FF93939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939393"/>
      </bottom>
    </border>
    <border>
      <left style="thin">
        <color rgb="FF939393"/>
      </left>
      <right>
        <color indexed="63"/>
      </right>
      <top style="thin">
        <color rgb="FF939393"/>
      </top>
      <bottom style="thin">
        <color rgb="FF939393"/>
      </bottom>
    </border>
    <border>
      <left>
        <color indexed="63"/>
      </left>
      <right>
        <color indexed="63"/>
      </right>
      <top style="thin">
        <color rgb="FF939393"/>
      </top>
      <bottom style="thin">
        <color rgb="FF939393"/>
      </bottom>
    </border>
    <border>
      <left>
        <color indexed="63"/>
      </left>
      <right style="thin">
        <color rgb="FF939393"/>
      </right>
      <top style="thin">
        <color rgb="FF939393"/>
      </top>
      <bottom style="thin">
        <color rgb="FF939393"/>
      </bottom>
    </border>
    <border>
      <left>
        <color indexed="63"/>
      </left>
      <right style="thin">
        <color rgb="FF000000"/>
      </right>
      <top style="thin">
        <color rgb="FF939393"/>
      </top>
      <bottom style="thin">
        <color rgb="FF939393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939393"/>
      </right>
      <top>
        <color indexed="63"/>
      </top>
      <bottom style="medium">
        <color rgb="FF000000"/>
      </bottom>
    </border>
    <border>
      <left style="thin">
        <color rgb="FF93939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939393"/>
      </bottom>
    </border>
    <border>
      <left style="thin">
        <color rgb="FF000000"/>
      </left>
      <right>
        <color indexed="63"/>
      </right>
      <top style="thin">
        <color rgb="FF93939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939393"/>
      </top>
      <bottom style="thin">
        <color rgb="FF939393"/>
      </bottom>
    </border>
    <border>
      <left style="thin">
        <color rgb="FF000000"/>
      </left>
      <right>
        <color indexed="63"/>
      </right>
      <top style="thin">
        <color rgb="FF939393"/>
      </top>
      <bottom style="medium">
        <color rgb="FF000000"/>
      </bottom>
    </border>
    <border>
      <left>
        <color indexed="63"/>
      </left>
      <right style="thin">
        <color rgb="FF939393"/>
      </right>
      <top style="thin">
        <color rgb="FF939393"/>
      </top>
      <bottom style="medium">
        <color rgb="FF000000"/>
      </bottom>
    </border>
    <border>
      <left style="thin">
        <color rgb="FF939393"/>
      </left>
      <right>
        <color indexed="63"/>
      </right>
      <top style="thin">
        <color rgb="FF93939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93939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666666"/>
      </bottom>
    </border>
    <border>
      <left>
        <color indexed="63"/>
      </left>
      <right>
        <color indexed="63"/>
      </right>
      <top>
        <color indexed="63"/>
      </top>
      <bottom style="thick">
        <color rgb="FF666666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666666"/>
      </bottom>
    </border>
    <border>
      <left style="thin">
        <color rgb="FF000000"/>
      </left>
      <right>
        <color indexed="63"/>
      </right>
      <top style="thick">
        <color rgb="FF666666"/>
      </top>
      <bottom>
        <color indexed="63"/>
      </bottom>
    </border>
    <border>
      <left>
        <color indexed="63"/>
      </left>
      <right>
        <color indexed="63"/>
      </right>
      <top style="thick">
        <color rgb="FF66666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666666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5D5D5D"/>
      </bottom>
    </border>
    <border>
      <left>
        <color indexed="63"/>
      </left>
      <right>
        <color indexed="63"/>
      </right>
      <top>
        <color indexed="63"/>
      </top>
      <bottom style="thick">
        <color rgb="FF5D5D5D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5D5D5D"/>
      </bottom>
    </border>
    <border>
      <left style="thin">
        <color rgb="FF000000"/>
      </left>
      <right>
        <color indexed="63"/>
      </right>
      <top style="thick">
        <color rgb="FF5D5D5D"/>
      </top>
      <bottom style="thick">
        <color rgb="FF808080"/>
      </bottom>
    </border>
    <border>
      <left>
        <color indexed="63"/>
      </left>
      <right>
        <color indexed="63"/>
      </right>
      <top style="thick">
        <color rgb="FF5D5D5D"/>
      </top>
      <bottom style="thick">
        <color rgb="FF808080"/>
      </bottom>
    </border>
    <border>
      <left>
        <color indexed="63"/>
      </left>
      <right style="thin">
        <color rgb="FF000000"/>
      </right>
      <top style="thick">
        <color rgb="FF5D5D5D"/>
      </top>
      <bottom style="thick">
        <color rgb="FF808080"/>
      </bottom>
    </border>
    <border>
      <left style="thin">
        <color rgb="FF000000"/>
      </left>
      <right>
        <color indexed="63"/>
      </right>
      <top style="thick">
        <color rgb="FF808080"/>
      </top>
      <bottom>
        <color indexed="63"/>
      </bottom>
    </border>
    <border>
      <left>
        <color indexed="63"/>
      </left>
      <right>
        <color indexed="63"/>
      </right>
      <top style="thick">
        <color rgb="FF808080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808080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000000"/>
      </top>
      <bottom style="thin">
        <color rgb="FF7F7F7F"/>
      </bottom>
    </border>
    <border>
      <left style="thin">
        <color rgb="FF7F7F7F"/>
      </left>
      <right>
        <color indexed="63"/>
      </right>
      <top style="thin">
        <color rgb="FF000000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7F7F7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7F7F7F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000000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000000"/>
      </left>
      <right style="thin">
        <color rgb="FF7F7F7F"/>
      </right>
      <top>
        <color indexed="63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>
        <color rgb="FF7F7F7F"/>
      </left>
      <right>
        <color indexed="63"/>
      </right>
      <top style="thin">
        <color rgb="FF7F7F7F"/>
      </top>
      <bottom>
        <color indexed="63"/>
      </bottom>
    </border>
    <border>
      <left>
        <color indexed="63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>
        <color indexed="63"/>
      </right>
      <top>
        <color indexed="63"/>
      </top>
      <bottom style="thin">
        <color rgb="FF7F7F7F"/>
      </bottom>
    </border>
    <border>
      <left>
        <color indexed="63"/>
      </left>
      <right style="thin">
        <color rgb="FF7F7F7F"/>
      </right>
      <top>
        <color indexed="63"/>
      </top>
      <bottom style="thin">
        <color rgb="FF7F7F7F"/>
      </bottom>
    </border>
    <border>
      <left>
        <color indexed="63"/>
      </left>
      <right style="thin">
        <color rgb="FF000000"/>
      </right>
      <top style="thin">
        <color rgb="FF7F7F7F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7F7F7F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000000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7F7F7F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808080"/>
      </bottom>
    </border>
    <border>
      <left style="thin">
        <color rgb="FF000000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80808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808080"/>
      </bottom>
    </border>
    <border>
      <left>
        <color indexed="63"/>
      </left>
      <right>
        <color indexed="63"/>
      </right>
      <top>
        <color indexed="63"/>
      </top>
      <bottom style="thick">
        <color rgb="FF80808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80808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>
        <color rgb="FF7F7F7F"/>
      </bottom>
    </border>
    <border>
      <left style="thin">
        <color rgb="FF000000"/>
      </left>
      <right>
        <color indexed="63"/>
      </right>
      <top style="thin">
        <color rgb="FF7F7F7F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808080"/>
      </top>
      <bottom style="thick">
        <color rgb="FF7F7F7F"/>
      </bottom>
    </border>
    <border>
      <left>
        <color indexed="63"/>
      </left>
      <right>
        <color indexed="63"/>
      </right>
      <top style="thick">
        <color rgb="FF808080"/>
      </top>
      <bottom style="thick">
        <color rgb="FF7F7F7F"/>
      </bottom>
    </border>
    <border>
      <left>
        <color indexed="63"/>
      </left>
      <right style="thin">
        <color rgb="FF000000"/>
      </right>
      <top style="thick">
        <color rgb="FF808080"/>
      </top>
      <bottom style="thick">
        <color rgb="FF7F7F7F"/>
      </bottom>
    </border>
    <border>
      <left style="thin">
        <color rgb="FF000000"/>
      </left>
      <right>
        <color indexed="63"/>
      </right>
      <top style="thick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ck">
        <color rgb="FF7F7F7F"/>
      </top>
      <bottom style="thin">
        <color rgb="FF7F7F7F"/>
      </bottom>
    </border>
    <border>
      <left>
        <color indexed="63"/>
      </left>
      <right style="thin">
        <color rgb="FF000000"/>
      </right>
      <top style="thick">
        <color rgb="FF7F7F7F"/>
      </top>
      <bottom style="thin">
        <color rgb="FF7F7F7F"/>
      </bottom>
    </border>
    <border>
      <left style="thin">
        <color rgb="FF000000"/>
      </left>
      <right>
        <color indexed="63"/>
      </right>
      <top style="thin">
        <color rgb="FF7F7F7F"/>
      </top>
      <bottom>
        <color indexed="63"/>
      </bottom>
    </border>
    <border>
      <left>
        <color indexed="63"/>
      </left>
      <right>
        <color indexed="63"/>
      </right>
      <top style="thin">
        <color rgb="FF7F7F7F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31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32" borderId="0" applyNumberFormat="0" applyBorder="0" applyAlignment="0" applyProtection="0"/>
    <xf numFmtId="0" fontId="9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94" fillId="0" borderId="0">
      <alignment vertical="center"/>
      <protection/>
    </xf>
    <xf numFmtId="0" fontId="0" fillId="0" borderId="0">
      <alignment vertical="center"/>
      <protection/>
    </xf>
    <xf numFmtId="0" fontId="94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95" fillId="0" borderId="0" xfId="0" applyFont="1" applyAlignment="1">
      <alignment/>
    </xf>
    <xf numFmtId="3" fontId="95" fillId="0" borderId="0" xfId="0" applyNumberFormat="1" applyFont="1" applyAlignment="1">
      <alignment/>
    </xf>
    <xf numFmtId="3" fontId="95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0" fontId="95" fillId="0" borderId="0" xfId="0" applyFont="1" applyBorder="1" applyAlignment="1">
      <alignment vertical="center"/>
    </xf>
    <xf numFmtId="0" fontId="95" fillId="0" borderId="0" xfId="0" applyFont="1" applyFill="1" applyBorder="1" applyAlignment="1">
      <alignment vertical="center"/>
    </xf>
    <xf numFmtId="0" fontId="96" fillId="0" borderId="10" xfId="0" applyFont="1" applyBorder="1" applyAlignment="1">
      <alignment horizontal="left" vertical="center" wrapText="1" indent="1"/>
    </xf>
    <xf numFmtId="3" fontId="97" fillId="0" borderId="10" xfId="0" applyNumberFormat="1" applyFont="1" applyBorder="1" applyAlignment="1">
      <alignment horizontal="right" vertical="center" wrapText="1"/>
    </xf>
    <xf numFmtId="3" fontId="98" fillId="0" borderId="10" xfId="0" applyNumberFormat="1" applyFont="1" applyBorder="1" applyAlignment="1">
      <alignment vertical="center"/>
    </xf>
    <xf numFmtId="3" fontId="96" fillId="0" borderId="10" xfId="0" applyNumberFormat="1" applyFont="1" applyBorder="1" applyAlignment="1">
      <alignment horizontal="right" vertical="center" wrapText="1"/>
    </xf>
    <xf numFmtId="3" fontId="97" fillId="0" borderId="10" xfId="0" applyNumberFormat="1" applyFont="1" applyBorder="1" applyAlignment="1">
      <alignment vertical="center" wrapText="1"/>
    </xf>
    <xf numFmtId="3" fontId="97" fillId="0" borderId="0" xfId="0" applyNumberFormat="1" applyFont="1" applyAlignment="1">
      <alignment horizontal="justify" vertical="center"/>
    </xf>
    <xf numFmtId="3" fontId="96" fillId="0" borderId="10" xfId="0" applyNumberFormat="1" applyFont="1" applyBorder="1" applyAlignment="1">
      <alignment horizontal="justify" vertical="center" wrapText="1"/>
    </xf>
    <xf numFmtId="3" fontId="97" fillId="0" borderId="10" xfId="0" applyNumberFormat="1" applyFont="1" applyBorder="1" applyAlignment="1">
      <alignment horizontal="left" vertical="center" wrapText="1" indent="1"/>
    </xf>
    <xf numFmtId="3" fontId="96" fillId="0" borderId="10" xfId="0" applyNumberFormat="1" applyFont="1" applyBorder="1" applyAlignment="1">
      <alignment horizontal="left" vertical="center" wrapText="1" indent="1"/>
    </xf>
    <xf numFmtId="3" fontId="97" fillId="0" borderId="10" xfId="0" applyNumberFormat="1" applyFont="1" applyBorder="1" applyAlignment="1">
      <alignment horizontal="left" vertical="center" wrapText="1" indent="2"/>
    </xf>
    <xf numFmtId="3" fontId="97" fillId="0" borderId="10" xfId="0" applyNumberFormat="1" applyFont="1" applyBorder="1" applyAlignment="1">
      <alignment horizontal="left" vertical="top" wrapText="1" indent="2"/>
    </xf>
    <xf numFmtId="3" fontId="96" fillId="0" borderId="10" xfId="0" applyNumberFormat="1" applyFont="1" applyBorder="1" applyAlignment="1">
      <alignment horizontal="left" vertical="center" wrapText="1"/>
    </xf>
    <xf numFmtId="3" fontId="97" fillId="0" borderId="10" xfId="0" applyNumberFormat="1" applyFont="1" applyBorder="1" applyAlignment="1">
      <alignment horizontal="left" vertical="top" wrapText="1" indent="1"/>
    </xf>
    <xf numFmtId="3" fontId="96" fillId="33" borderId="10" xfId="0" applyNumberFormat="1" applyFont="1" applyFill="1" applyBorder="1" applyAlignment="1">
      <alignment horizontal="center" vertical="center" wrapText="1"/>
    </xf>
    <xf numFmtId="0" fontId="99" fillId="0" borderId="0" xfId="0" applyFont="1" applyAlignment="1">
      <alignment/>
    </xf>
    <xf numFmtId="0" fontId="95" fillId="0" borderId="0" xfId="0" applyFont="1" applyAlignment="1">
      <alignment wrapText="1"/>
    </xf>
    <xf numFmtId="0" fontId="100" fillId="0" borderId="11" xfId="0" applyFont="1" applyBorder="1" applyAlignment="1">
      <alignment horizontal="justify" vertical="center" wrapText="1"/>
    </xf>
    <xf numFmtId="0" fontId="100" fillId="0" borderId="12" xfId="0" applyFont="1" applyBorder="1" applyAlignment="1">
      <alignment horizontal="justify" vertical="center" wrapText="1"/>
    </xf>
    <xf numFmtId="0" fontId="100" fillId="0" borderId="1" xfId="0" applyFont="1" applyBorder="1" applyAlignment="1">
      <alignment horizontal="center" vertical="center" wrapText="1"/>
    </xf>
    <xf numFmtId="0" fontId="100" fillId="0" borderId="13" xfId="0" applyFont="1" applyBorder="1" applyAlignment="1">
      <alignment horizontal="justify" vertical="center" wrapText="1"/>
    </xf>
    <xf numFmtId="0" fontId="100" fillId="0" borderId="14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 wrapText="1"/>
    </xf>
    <xf numFmtId="0" fontId="100" fillId="0" borderId="16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justify" vertical="center" wrapText="1"/>
    </xf>
    <xf numFmtId="0" fontId="100" fillId="0" borderId="16" xfId="0" applyFont="1" applyBorder="1" applyAlignment="1">
      <alignment horizontal="justify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102" fillId="0" borderId="19" xfId="0" applyFont="1" applyBorder="1" applyAlignment="1">
      <alignment horizontal="justify" vertical="center" wrapText="1"/>
    </xf>
    <xf numFmtId="0" fontId="102" fillId="0" borderId="20" xfId="0" applyFont="1" applyBorder="1" applyAlignment="1">
      <alignment horizontal="justify" vertical="center" wrapText="1"/>
    </xf>
    <xf numFmtId="0" fontId="102" fillId="0" borderId="21" xfId="0" applyFont="1" applyBorder="1" applyAlignment="1">
      <alignment horizontal="justify" vertical="center" wrapText="1"/>
    </xf>
    <xf numFmtId="0" fontId="102" fillId="0" borderId="22" xfId="0" applyFont="1" applyBorder="1" applyAlignment="1">
      <alignment horizontal="justify" vertical="center" wrapText="1"/>
    </xf>
    <xf numFmtId="3" fontId="7" fillId="0" borderId="10" xfId="0" applyNumberFormat="1" applyFont="1" applyBorder="1" applyAlignment="1">
      <alignment vertical="center" wrapText="1"/>
    </xf>
    <xf numFmtId="3" fontId="95" fillId="0" borderId="0" xfId="0" applyNumberFormat="1" applyFont="1" applyFill="1" applyAlignment="1">
      <alignment vertical="center"/>
    </xf>
    <xf numFmtId="0" fontId="95" fillId="0" borderId="0" xfId="0" applyFont="1" applyFill="1" applyAlignment="1">
      <alignment/>
    </xf>
    <xf numFmtId="0" fontId="95" fillId="0" borderId="0" xfId="0" applyFont="1" applyAlignment="1">
      <alignment/>
    </xf>
    <xf numFmtId="3" fontId="95" fillId="0" borderId="10" xfId="0" applyNumberFormat="1" applyFont="1" applyFill="1" applyBorder="1" applyAlignment="1">
      <alignment vertical="center"/>
    </xf>
    <xf numFmtId="3" fontId="95" fillId="0" borderId="0" xfId="0" applyNumberFormat="1" applyFont="1" applyFill="1" applyAlignment="1">
      <alignment horizontal="center" vertical="center"/>
    </xf>
    <xf numFmtId="3" fontId="97" fillId="0" borderId="10" xfId="0" applyNumberFormat="1" applyFont="1" applyFill="1" applyBorder="1" applyAlignment="1">
      <alignment horizontal="center" vertical="center" wrapText="1"/>
    </xf>
    <xf numFmtId="179" fontId="97" fillId="0" borderId="10" xfId="0" applyNumberFormat="1" applyFont="1" applyFill="1" applyBorder="1" applyAlignment="1">
      <alignment horizontal="center" vertical="center" wrapText="1"/>
    </xf>
    <xf numFmtId="190" fontId="97" fillId="0" borderId="10" xfId="0" applyNumberFormat="1" applyFont="1" applyFill="1" applyBorder="1" applyAlignment="1">
      <alignment horizontal="center" vertical="center" wrapText="1"/>
    </xf>
    <xf numFmtId="179" fontId="95" fillId="0" borderId="10" xfId="0" applyNumberFormat="1" applyFont="1" applyFill="1" applyBorder="1" applyAlignment="1">
      <alignment vertical="center"/>
    </xf>
    <xf numFmtId="190" fontId="95" fillId="0" borderId="10" xfId="0" applyNumberFormat="1" applyFont="1" applyFill="1" applyBorder="1" applyAlignment="1">
      <alignment vertical="center"/>
    </xf>
    <xf numFmtId="179" fontId="95" fillId="0" borderId="0" xfId="0" applyNumberFormat="1" applyFont="1" applyFill="1" applyAlignment="1">
      <alignment vertical="center"/>
    </xf>
    <xf numFmtId="190" fontId="95" fillId="0" borderId="0" xfId="0" applyNumberFormat="1" applyFont="1" applyFill="1" applyAlignment="1">
      <alignment vertical="center"/>
    </xf>
    <xf numFmtId="190" fontId="95" fillId="0" borderId="10" xfId="0" applyNumberFormat="1" applyFont="1" applyFill="1" applyBorder="1" applyAlignment="1">
      <alignment horizontal="center" vertical="center"/>
    </xf>
    <xf numFmtId="190" fontId="95" fillId="0" borderId="0" xfId="0" applyNumberFormat="1" applyFont="1" applyFill="1" applyAlignment="1">
      <alignment horizontal="center" vertical="center"/>
    </xf>
    <xf numFmtId="3" fontId="97" fillId="0" borderId="10" xfId="0" applyNumberFormat="1" applyFont="1" applyBorder="1" applyAlignment="1">
      <alignment horizontal="left" vertical="center" wrapText="1" indent="3"/>
    </xf>
    <xf numFmtId="0" fontId="95" fillId="0" borderId="0" xfId="0" applyNumberFormat="1" applyFont="1" applyAlignment="1">
      <alignment/>
    </xf>
    <xf numFmtId="0" fontId="95" fillId="0" borderId="0" xfId="0" applyNumberFormat="1" applyFont="1" applyAlignment="1">
      <alignment/>
    </xf>
    <xf numFmtId="0" fontId="95" fillId="0" borderId="10" xfId="0" applyFont="1" applyBorder="1" applyAlignment="1">
      <alignment/>
    </xf>
    <xf numFmtId="0" fontId="95" fillId="0" borderId="0" xfId="0" applyFont="1" applyAlignment="1">
      <alignment horizontal="left"/>
    </xf>
    <xf numFmtId="3" fontId="95" fillId="0" borderId="0" xfId="0" applyNumberFormat="1" applyFont="1" applyAlignment="1">
      <alignment horizontal="left"/>
    </xf>
    <xf numFmtId="3" fontId="103" fillId="0" borderId="10" xfId="0" applyNumberFormat="1" applyFont="1" applyFill="1" applyBorder="1" applyAlignment="1">
      <alignment vertical="center"/>
    </xf>
    <xf numFmtId="0" fontId="12" fillId="0" borderId="0" xfId="70" applyNumberFormat="1" applyFont="1" applyFill="1" applyBorder="1" applyAlignment="1">
      <alignment/>
    </xf>
    <xf numFmtId="0" fontId="12" fillId="0" borderId="23" xfId="70" applyNumberFormat="1" applyFont="1" applyFill="1" applyBorder="1" applyAlignment="1">
      <alignment vertical="center"/>
    </xf>
    <xf numFmtId="0" fontId="38" fillId="34" borderId="23" xfId="70" applyNumberFormat="1" applyFont="1" applyFill="1" applyBorder="1" applyAlignment="1">
      <alignment horizontal="center" vertical="center"/>
    </xf>
    <xf numFmtId="202" fontId="12" fillId="0" borderId="23" xfId="70" applyNumberFormat="1" applyFont="1" applyFill="1" applyBorder="1" applyAlignment="1">
      <alignment horizontal="right"/>
    </xf>
    <xf numFmtId="0" fontId="12" fillId="0" borderId="24" xfId="70" applyBorder="1" applyAlignment="1">
      <alignment vertical="center"/>
    </xf>
    <xf numFmtId="0" fontId="12" fillId="0" borderId="25" xfId="70" applyBorder="1" applyAlignment="1">
      <alignment vertical="center"/>
    </xf>
    <xf numFmtId="0" fontId="12" fillId="0" borderId="26" xfId="70" applyBorder="1" applyAlignment="1">
      <alignment vertical="center"/>
    </xf>
    <xf numFmtId="0" fontId="7" fillId="35" borderId="0" xfId="70" applyNumberFormat="1" applyFont="1" applyFill="1" applyBorder="1" applyAlignment="1">
      <alignment/>
    </xf>
    <xf numFmtId="0" fontId="37" fillId="36" borderId="0" xfId="70" applyNumberFormat="1" applyFont="1" applyFill="1" applyBorder="1" applyAlignment="1">
      <alignment vertical="center"/>
    </xf>
    <xf numFmtId="3" fontId="104" fillId="0" borderId="0" xfId="0" applyNumberFormat="1" applyFont="1" applyAlignment="1">
      <alignment horizontal="center" vertical="center"/>
    </xf>
    <xf numFmtId="3" fontId="95" fillId="0" borderId="0" xfId="0" applyNumberFormat="1" applyFont="1" applyAlignment="1">
      <alignment horizontal="center"/>
    </xf>
    <xf numFmtId="3" fontId="97" fillId="0" borderId="0" xfId="0" applyNumberFormat="1" applyFont="1" applyAlignment="1">
      <alignment horizontal="center" vertical="center"/>
    </xf>
    <xf numFmtId="0" fontId="95" fillId="0" borderId="0" xfId="0" applyFont="1" applyAlignment="1">
      <alignment/>
    </xf>
    <xf numFmtId="0" fontId="38" fillId="34" borderId="10" xfId="70" applyNumberFormat="1" applyFont="1" applyFill="1" applyBorder="1" applyAlignment="1">
      <alignment horizontal="center" vertical="center"/>
    </xf>
    <xf numFmtId="0" fontId="39" fillId="0" borderId="10" xfId="71" applyFont="1" applyBorder="1" applyAlignment="1">
      <alignment horizontal="center" vertical="center"/>
      <protection/>
    </xf>
    <xf numFmtId="0" fontId="39" fillId="0" borderId="10" xfId="71" applyFont="1" applyBorder="1" applyAlignment="1">
      <alignment horizontal="left" vertical="center"/>
      <protection/>
    </xf>
    <xf numFmtId="205" fontId="39" fillId="0" borderId="10" xfId="71" applyNumberFormat="1" applyFont="1" applyBorder="1" applyAlignment="1">
      <alignment horizontal="right" vertical="center"/>
      <protection/>
    </xf>
    <xf numFmtId="0" fontId="95" fillId="0" borderId="10" xfId="0" applyFont="1" applyBorder="1" applyAlignment="1">
      <alignment horizontal="left"/>
    </xf>
    <xf numFmtId="0" fontId="96" fillId="0" borderId="10" xfId="0" applyFont="1" applyBorder="1" applyAlignment="1">
      <alignment vertical="center" wrapText="1"/>
    </xf>
    <xf numFmtId="3" fontId="96" fillId="0" borderId="10" xfId="0" applyNumberFormat="1" applyFont="1" applyBorder="1" applyAlignment="1">
      <alignment horizontal="left" vertical="center" wrapText="1" indent="2"/>
    </xf>
    <xf numFmtId="3" fontId="97" fillId="0" borderId="10" xfId="0" applyNumberFormat="1" applyFont="1" applyBorder="1" applyAlignment="1">
      <alignment horizontal="left" vertical="center" wrapText="1" indent="4"/>
    </xf>
    <xf numFmtId="0" fontId="96" fillId="0" borderId="10" xfId="0" applyFont="1" applyBorder="1" applyAlignment="1">
      <alignment horizontal="left" vertical="center" wrapText="1" indent="2"/>
    </xf>
    <xf numFmtId="3" fontId="96" fillId="0" borderId="10" xfId="0" applyNumberFormat="1" applyFont="1" applyBorder="1" applyAlignment="1">
      <alignment vertical="center" wrapText="1"/>
    </xf>
    <xf numFmtId="3" fontId="97" fillId="0" borderId="10" xfId="0" applyNumberFormat="1" applyFont="1" applyBorder="1" applyAlignment="1">
      <alignment vertical="top" wrapText="1"/>
    </xf>
    <xf numFmtId="0" fontId="105" fillId="36" borderId="0" xfId="0" applyFont="1" applyFill="1" applyAlignment="1">
      <alignment vertical="center"/>
    </xf>
    <xf numFmtId="207" fontId="105" fillId="36" borderId="27" xfId="0" applyNumberFormat="1" applyFont="1" applyFill="1" applyBorder="1" applyAlignment="1">
      <alignment vertical="center"/>
    </xf>
    <xf numFmtId="0" fontId="95" fillId="0" borderId="10" xfId="0" applyFont="1" applyFill="1" applyBorder="1" applyAlignment="1">
      <alignment vertical="center" wrapText="1"/>
    </xf>
    <xf numFmtId="0" fontId="95" fillId="0" borderId="10" xfId="0" applyFont="1" applyFill="1" applyBorder="1" applyAlignment="1">
      <alignment horizontal="center" vertical="center" wrapText="1"/>
    </xf>
    <xf numFmtId="3" fontId="97" fillId="0" borderId="10" xfId="0" applyNumberFormat="1" applyFont="1" applyFill="1" applyBorder="1" applyAlignment="1">
      <alignment horizontal="center" vertical="center" wrapText="1"/>
    </xf>
    <xf numFmtId="3" fontId="97" fillId="0" borderId="10" xfId="0" applyNumberFormat="1" applyFont="1" applyBorder="1" applyAlignment="1" quotePrefix="1">
      <alignment horizontal="left" vertical="center" wrapText="1" indent="4"/>
    </xf>
    <xf numFmtId="3" fontId="95" fillId="0" borderId="0" xfId="68" applyNumberFormat="1" applyFont="1" applyAlignment="1">
      <alignment shrinkToFit="1"/>
      <protection/>
    </xf>
    <xf numFmtId="3" fontId="95" fillId="0" borderId="0" xfId="68" applyNumberFormat="1" applyFont="1" applyAlignment="1">
      <alignment vertical="center" shrinkToFit="1"/>
      <protection/>
    </xf>
    <xf numFmtId="3" fontId="95" fillId="0" borderId="0" xfId="51" applyNumberFormat="1" applyFont="1" applyAlignment="1">
      <alignment vertical="center" shrinkToFit="1"/>
    </xf>
    <xf numFmtId="3" fontId="95" fillId="33" borderId="28" xfId="68" applyNumberFormat="1" applyFont="1" applyFill="1" applyBorder="1" applyAlignment="1">
      <alignment horizontal="center" shrinkToFit="1"/>
      <protection/>
    </xf>
    <xf numFmtId="3" fontId="95" fillId="0" borderId="28" xfId="68" applyNumberFormat="1" applyFont="1" applyBorder="1" applyAlignment="1">
      <alignment shrinkToFit="1"/>
      <protection/>
    </xf>
    <xf numFmtId="3" fontId="95" fillId="0" borderId="28" xfId="51" applyNumberFormat="1" applyFont="1" applyBorder="1" applyAlignment="1">
      <alignment horizontal="center" vertical="center" shrinkToFit="1"/>
    </xf>
    <xf numFmtId="3" fontId="95" fillId="0" borderId="28" xfId="51" applyNumberFormat="1" applyFont="1" applyBorder="1" applyAlignment="1">
      <alignment vertical="center" shrinkToFit="1"/>
    </xf>
    <xf numFmtId="3" fontId="95" fillId="0" borderId="28" xfId="68" applyNumberFormat="1" applyFont="1" applyBorder="1" applyAlignment="1">
      <alignment vertical="center" shrinkToFit="1"/>
      <protection/>
    </xf>
    <xf numFmtId="3" fontId="95" fillId="0" borderId="28" xfId="68" applyNumberFormat="1" applyFont="1" applyBorder="1" applyAlignment="1">
      <alignment horizontal="left" indent="1" shrinkToFit="1"/>
      <protection/>
    </xf>
    <xf numFmtId="3" fontId="95" fillId="0" borderId="28" xfId="68" applyNumberFormat="1" applyFont="1" applyBorder="1" applyAlignment="1">
      <alignment horizontal="left" vertical="center" indent="1" shrinkToFit="1"/>
      <protection/>
    </xf>
    <xf numFmtId="3" fontId="95" fillId="0" borderId="28" xfId="68" applyNumberFormat="1" applyFont="1" applyBorder="1" applyAlignment="1">
      <alignment horizontal="left" shrinkToFit="1"/>
      <protection/>
    </xf>
    <xf numFmtId="3" fontId="95" fillId="0" borderId="28" xfId="72" applyNumberFormat="1" applyFont="1" applyBorder="1" applyAlignment="1" applyProtection="1">
      <alignment horizontal="left" vertical="center" indent="1" shrinkToFit="1"/>
      <protection locked="0"/>
    </xf>
    <xf numFmtId="3" fontId="95" fillId="0" borderId="28" xfId="44" applyNumberFormat="1" applyFont="1" applyBorder="1" applyAlignment="1" applyProtection="1">
      <alignment vertical="center" shrinkToFit="1"/>
      <protection locked="0"/>
    </xf>
    <xf numFmtId="3" fontId="95" fillId="0" borderId="28" xfId="72" applyNumberFormat="1" applyFont="1" applyBorder="1" applyAlignment="1" applyProtection="1">
      <alignment vertical="center" shrinkToFit="1"/>
      <protection locked="0"/>
    </xf>
    <xf numFmtId="3" fontId="95" fillId="0" borderId="28" xfId="51" applyNumberFormat="1" applyFont="1" applyBorder="1" applyAlignment="1" applyProtection="1">
      <alignment vertical="center" shrinkToFit="1"/>
      <protection locked="0"/>
    </xf>
    <xf numFmtId="3" fontId="95" fillId="0" borderId="28" xfId="72" applyNumberFormat="1" applyFont="1" applyBorder="1" applyAlignment="1">
      <alignment vertical="center" shrinkToFit="1"/>
      <protection/>
    </xf>
    <xf numFmtId="3" fontId="95" fillId="0" borderId="28" xfId="44" applyNumberFormat="1" applyFont="1" applyBorder="1" applyAlignment="1">
      <alignment horizontal="right" vertical="center" shrinkToFit="1"/>
    </xf>
    <xf numFmtId="3" fontId="95" fillId="0" borderId="28" xfId="0" applyNumberFormat="1" applyFont="1" applyBorder="1" applyAlignment="1">
      <alignment horizontal="right" vertical="center" shrinkToFit="1"/>
    </xf>
    <xf numFmtId="3" fontId="95" fillId="0" borderId="28" xfId="73" applyNumberFormat="1" applyFont="1" applyBorder="1" applyAlignment="1">
      <alignment vertical="center" shrinkToFit="1"/>
      <protection/>
    </xf>
    <xf numFmtId="3" fontId="95" fillId="0" borderId="28" xfId="73" applyNumberFormat="1" applyFont="1" applyBorder="1" applyAlignment="1">
      <alignment horizontal="left" vertical="center" indent="1" shrinkToFit="1"/>
      <protection/>
    </xf>
    <xf numFmtId="3" fontId="98" fillId="0" borderId="28" xfId="72" applyNumberFormat="1" applyFont="1" applyBorder="1" applyAlignment="1">
      <alignment vertical="center" shrinkToFit="1"/>
      <protection/>
    </xf>
    <xf numFmtId="3" fontId="98" fillId="0" borderId="28" xfId="72" applyNumberFormat="1" applyFont="1" applyBorder="1" applyAlignment="1">
      <alignment horizontal="left" vertical="center" indent="1" shrinkToFit="1"/>
      <protection/>
    </xf>
    <xf numFmtId="3" fontId="98" fillId="0" borderId="28" xfId="72" applyNumberFormat="1" applyFont="1" applyBorder="1" applyAlignment="1" applyProtection="1">
      <alignment horizontal="left" vertical="center" indent="1" shrinkToFit="1"/>
      <protection locked="0"/>
    </xf>
    <xf numFmtId="3" fontId="95" fillId="35" borderId="28" xfId="51" applyNumberFormat="1" applyFont="1" applyFill="1" applyBorder="1" applyAlignment="1">
      <alignment vertical="center" shrinkToFit="1"/>
    </xf>
    <xf numFmtId="3" fontId="95" fillId="0" borderId="0" xfId="73" applyNumberFormat="1" applyFont="1" applyAlignment="1">
      <alignment vertical="center" shrinkToFit="1"/>
      <protection/>
    </xf>
    <xf numFmtId="3" fontId="99" fillId="0" borderId="0" xfId="73" applyNumberFormat="1" applyFont="1" applyAlignment="1">
      <alignment vertical="center" shrinkToFit="1"/>
      <protection/>
    </xf>
    <xf numFmtId="3" fontId="106" fillId="0" borderId="0" xfId="65" applyNumberFormat="1" applyFont="1" applyAlignment="1">
      <alignment vertical="center" wrapText="1"/>
      <protection/>
    </xf>
    <xf numFmtId="3" fontId="106" fillId="0" borderId="0" xfId="65" applyNumberFormat="1" applyFont="1" applyAlignment="1">
      <alignment vertical="center"/>
      <protection/>
    </xf>
    <xf numFmtId="3" fontId="106" fillId="0" borderId="0" xfId="65" applyNumberFormat="1" applyFont="1" applyAlignment="1">
      <alignment horizontal="center" vertical="center"/>
      <protection/>
    </xf>
    <xf numFmtId="3" fontId="106" fillId="0" borderId="0" xfId="49" applyNumberFormat="1" applyFont="1" applyAlignment="1">
      <alignment horizontal="center" vertical="center"/>
    </xf>
    <xf numFmtId="3" fontId="98" fillId="0" borderId="0" xfId="0" applyNumberFormat="1" applyFont="1" applyAlignment="1">
      <alignment vertical="center"/>
    </xf>
    <xf numFmtId="3" fontId="98" fillId="0" borderId="0" xfId="65" applyNumberFormat="1" applyFont="1" applyAlignment="1">
      <alignment vertical="center"/>
      <protection/>
    </xf>
    <xf numFmtId="3" fontId="106" fillId="0" borderId="28" xfId="65" applyNumberFormat="1" applyFont="1" applyBorder="1" applyAlignment="1">
      <alignment horizontal="center" vertical="center"/>
      <protection/>
    </xf>
    <xf numFmtId="3" fontId="106" fillId="0" borderId="28" xfId="49" applyNumberFormat="1" applyFont="1" applyBorder="1" applyAlignment="1">
      <alignment horizontal="center" vertical="center"/>
    </xf>
    <xf numFmtId="3" fontId="106" fillId="0" borderId="28" xfId="65" applyNumberFormat="1" applyFont="1" applyBorder="1" applyAlignment="1">
      <alignment vertical="center"/>
      <protection/>
    </xf>
    <xf numFmtId="3" fontId="106" fillId="0" borderId="28" xfId="49" applyNumberFormat="1" applyFont="1" applyBorder="1" applyAlignment="1">
      <alignment vertical="center"/>
    </xf>
    <xf numFmtId="3" fontId="106" fillId="37" borderId="28" xfId="49" applyNumberFormat="1" applyFont="1" applyFill="1" applyBorder="1" applyAlignment="1">
      <alignment vertical="center"/>
    </xf>
    <xf numFmtId="3" fontId="98" fillId="0" borderId="10" xfId="49" applyNumberFormat="1" applyFont="1" applyBorder="1" applyAlignment="1">
      <alignment vertical="center"/>
    </xf>
    <xf numFmtId="3" fontId="98" fillId="0" borderId="0" xfId="49" applyNumberFormat="1" applyFont="1" applyAlignment="1">
      <alignment vertical="center"/>
    </xf>
    <xf numFmtId="3" fontId="98" fillId="35" borderId="10" xfId="0" applyNumberFormat="1" applyFont="1" applyFill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0" fontId="98" fillId="0" borderId="10" xfId="0" applyFont="1" applyFill="1" applyBorder="1" applyAlignment="1">
      <alignment vertical="center"/>
    </xf>
    <xf numFmtId="41" fontId="98" fillId="0" borderId="10" xfId="49" applyFont="1" applyFill="1" applyBorder="1" applyAlignment="1">
      <alignment vertical="center"/>
    </xf>
    <xf numFmtId="0" fontId="98" fillId="0" borderId="10" xfId="0" applyNumberFormat="1" applyFont="1" applyBorder="1" applyAlignment="1">
      <alignment horizontal="center" vertical="center"/>
    </xf>
    <xf numFmtId="0" fontId="98" fillId="0" borderId="0" xfId="0" applyNumberFormat="1" applyFont="1" applyAlignment="1">
      <alignment horizontal="left" vertical="center"/>
    </xf>
    <xf numFmtId="3" fontId="98" fillId="0" borderId="0" xfId="0" applyNumberFormat="1" applyFont="1" applyFill="1" applyAlignment="1">
      <alignment vertical="center"/>
    </xf>
    <xf numFmtId="3" fontId="98" fillId="0" borderId="10" xfId="0" applyNumberFormat="1" applyFont="1" applyFill="1" applyBorder="1" applyAlignment="1">
      <alignment vertical="center"/>
    </xf>
    <xf numFmtId="0" fontId="95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41" fontId="95" fillId="0" borderId="0" xfId="49" applyFont="1" applyFill="1" applyBorder="1" applyAlignment="1">
      <alignment/>
    </xf>
    <xf numFmtId="0" fontId="95" fillId="0" borderId="0" xfId="0" applyFont="1" applyFill="1" applyBorder="1" applyAlignment="1">
      <alignment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vertical="center"/>
    </xf>
    <xf numFmtId="3" fontId="95" fillId="0" borderId="10" xfId="0" applyNumberFormat="1" applyFont="1" applyBorder="1" applyAlignment="1">
      <alignment vertical="center"/>
    </xf>
    <xf numFmtId="49" fontId="95" fillId="0" borderId="10" xfId="0" applyNumberFormat="1" applyFont="1" applyFill="1" applyBorder="1" applyAlignment="1" quotePrefix="1">
      <alignment horizontal="center" vertical="center"/>
    </xf>
    <xf numFmtId="14" fontId="95" fillId="0" borderId="10" xfId="0" applyNumberFormat="1" applyFont="1" applyFill="1" applyBorder="1" applyAlignment="1">
      <alignment horizontal="center" vertical="center"/>
    </xf>
    <xf numFmtId="49" fontId="95" fillId="0" borderId="10" xfId="0" applyNumberFormat="1" applyFont="1" applyFill="1" applyBorder="1" applyAlignment="1">
      <alignment horizontal="center" vertical="center"/>
    </xf>
    <xf numFmtId="0" fontId="95" fillId="0" borderId="10" xfId="0" applyNumberFormat="1" applyFont="1" applyFill="1" applyBorder="1" applyAlignment="1">
      <alignment horizontal="center" vertical="center"/>
    </xf>
    <xf numFmtId="181" fontId="95" fillId="0" borderId="10" xfId="0" applyNumberFormat="1" applyFont="1" applyFill="1" applyBorder="1" applyAlignment="1">
      <alignment vertical="center"/>
    </xf>
    <xf numFmtId="0" fontId="95" fillId="0" borderId="10" xfId="0" applyFont="1" applyFill="1" applyBorder="1" applyAlignment="1">
      <alignment vertical="center"/>
    </xf>
    <xf numFmtId="49" fontId="95" fillId="0" borderId="10" xfId="0" applyNumberFormat="1" applyFont="1" applyBorder="1" applyAlignment="1">
      <alignment horizontal="center" vertical="center"/>
    </xf>
    <xf numFmtId="181" fontId="95" fillId="0" borderId="10" xfId="0" applyNumberFormat="1" applyFont="1" applyBorder="1" applyAlignment="1">
      <alignment vertical="center"/>
    </xf>
    <xf numFmtId="3" fontId="95" fillId="0" borderId="10" xfId="0" applyNumberFormat="1" applyFont="1" applyBorder="1" applyAlignment="1">
      <alignment horizontal="center" vertical="center"/>
    </xf>
    <xf numFmtId="0" fontId="95" fillId="0" borderId="10" xfId="0" applyNumberFormat="1" applyFont="1" applyBorder="1" applyAlignment="1">
      <alignment horizontal="center" vertical="center"/>
    </xf>
    <xf numFmtId="14" fontId="95" fillId="0" borderId="10" xfId="0" applyNumberFormat="1" applyFont="1" applyBorder="1" applyAlignment="1">
      <alignment horizontal="center" vertical="center"/>
    </xf>
    <xf numFmtId="181" fontId="95" fillId="38" borderId="10" xfId="0" applyNumberFormat="1" applyFont="1" applyFill="1" applyBorder="1" applyAlignment="1">
      <alignment horizontal="center" vertical="center"/>
    </xf>
    <xf numFmtId="3" fontId="98" fillId="0" borderId="10" xfId="0" applyNumberFormat="1" applyFont="1" applyBorder="1" applyAlignment="1">
      <alignment horizontal="center" vertical="center"/>
    </xf>
    <xf numFmtId="3" fontId="106" fillId="0" borderId="0" xfId="0" applyNumberFormat="1" applyFont="1" applyFill="1" applyBorder="1" applyAlignment="1" applyProtection="1">
      <alignment/>
      <protection/>
    </xf>
    <xf numFmtId="3" fontId="106" fillId="0" borderId="0" xfId="0" applyNumberFormat="1" applyFont="1" applyFill="1" applyBorder="1" applyAlignment="1" applyProtection="1">
      <alignment horizontal="center"/>
      <protection/>
    </xf>
    <xf numFmtId="3" fontId="98" fillId="0" borderId="0" xfId="0" applyNumberFormat="1" applyFont="1" applyAlignment="1">
      <alignment horizontal="left" vertical="center" indent="1"/>
    </xf>
    <xf numFmtId="3" fontId="98" fillId="39" borderId="0" xfId="0" applyNumberFormat="1" applyFont="1" applyFill="1" applyAlignment="1">
      <alignment vertical="center"/>
    </xf>
    <xf numFmtId="3" fontId="98" fillId="0" borderId="10" xfId="49" applyNumberFormat="1" applyFont="1" applyFill="1" applyBorder="1" applyAlignment="1">
      <alignment vertical="center"/>
    </xf>
    <xf numFmtId="0" fontId="98" fillId="0" borderId="0" xfId="0" applyNumberFormat="1" applyFont="1" applyBorder="1" applyAlignment="1">
      <alignment horizontal="center" vertical="center"/>
    </xf>
    <xf numFmtId="3" fontId="98" fillId="0" borderId="0" xfId="0" applyNumberFormat="1" applyFont="1" applyBorder="1" applyAlignment="1">
      <alignment vertical="center"/>
    </xf>
    <xf numFmtId="0" fontId="97" fillId="39" borderId="0" xfId="0" applyFont="1" applyFill="1" applyBorder="1" applyAlignment="1">
      <alignment vertical="center" wrapText="1"/>
    </xf>
    <xf numFmtId="0" fontId="97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vertical="center" wrapText="1"/>
    </xf>
    <xf numFmtId="0" fontId="97" fillId="0" borderId="10" xfId="0" applyFont="1" applyBorder="1" applyAlignment="1">
      <alignment horizontal="left" vertical="center" wrapText="1"/>
    </xf>
    <xf numFmtId="14" fontId="97" fillId="0" borderId="10" xfId="0" applyNumberFormat="1" applyFont="1" applyBorder="1" applyAlignment="1">
      <alignment horizontal="justify" vertical="center" wrapText="1"/>
    </xf>
    <xf numFmtId="0" fontId="97" fillId="0" borderId="10" xfId="0" applyFont="1" applyBorder="1" applyAlignment="1">
      <alignment horizontal="justify" vertical="center" wrapText="1"/>
    </xf>
    <xf numFmtId="3" fontId="98" fillId="0" borderId="29" xfId="0" applyNumberFormat="1" applyFont="1" applyBorder="1" applyAlignment="1">
      <alignment vertical="center"/>
    </xf>
    <xf numFmtId="3" fontId="98" fillId="0" borderId="30" xfId="0" applyNumberFormat="1" applyFont="1" applyBorder="1" applyAlignment="1">
      <alignment vertical="center"/>
    </xf>
    <xf numFmtId="3" fontId="98" fillId="0" borderId="31" xfId="0" applyNumberFormat="1" applyFont="1" applyBorder="1" applyAlignment="1">
      <alignment vertical="center"/>
    </xf>
    <xf numFmtId="0" fontId="98" fillId="0" borderId="0" xfId="0" applyNumberFormat="1" applyFont="1" applyAlignment="1">
      <alignment horizontal="center" vertical="center"/>
    </xf>
    <xf numFmtId="0" fontId="98" fillId="0" borderId="29" xfId="0" applyNumberFormat="1" applyFont="1" applyBorder="1" applyAlignment="1">
      <alignment horizontal="center" vertical="center"/>
    </xf>
    <xf numFmtId="207" fontId="107" fillId="36" borderId="10" xfId="0" applyNumberFormat="1" applyFont="1" applyFill="1" applyBorder="1" applyAlignment="1">
      <alignment horizontal="right" vertical="center"/>
    </xf>
    <xf numFmtId="0" fontId="98" fillId="0" borderId="29" xfId="0" applyFont="1" applyFill="1" applyBorder="1" applyAlignment="1">
      <alignment vertical="center"/>
    </xf>
    <xf numFmtId="0" fontId="98" fillId="0" borderId="29" xfId="0" applyFont="1" applyFill="1" applyBorder="1" applyAlignment="1">
      <alignment horizontal="left" vertical="center" indent="1"/>
    </xf>
    <xf numFmtId="3" fontId="98" fillId="0" borderId="10" xfId="0" applyNumberFormat="1" applyFont="1" applyBorder="1" applyAlignment="1">
      <alignment horizontal="left" vertical="center" indent="1"/>
    </xf>
    <xf numFmtId="0" fontId="95" fillId="0" borderId="0" xfId="0" applyFont="1" applyAlignment="1">
      <alignment vertical="center"/>
    </xf>
    <xf numFmtId="41" fontId="95" fillId="0" borderId="0" xfId="49" applyFont="1" applyAlignment="1">
      <alignment vertical="center"/>
    </xf>
    <xf numFmtId="49" fontId="95" fillId="0" borderId="10" xfId="0" applyNumberFormat="1" applyFont="1" applyFill="1" applyBorder="1" applyAlignment="1">
      <alignment vertical="center"/>
    </xf>
    <xf numFmtId="49" fontId="95" fillId="0" borderId="10" xfId="0" applyNumberFormat="1" applyFont="1" applyBorder="1" applyAlignment="1">
      <alignment vertical="center"/>
    </xf>
    <xf numFmtId="181" fontId="95" fillId="0" borderId="10" xfId="0" applyNumberFormat="1" applyFont="1" applyFill="1" applyBorder="1" applyAlignment="1">
      <alignment horizontal="center" vertical="center"/>
    </xf>
    <xf numFmtId="181" fontId="95" fillId="35" borderId="10" xfId="0" applyNumberFormat="1" applyFont="1" applyFill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left" vertical="center" indent="2"/>
    </xf>
    <xf numFmtId="0" fontId="101" fillId="0" borderId="10" xfId="0" applyFont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center" wrapText="1"/>
    </xf>
    <xf numFmtId="3" fontId="101" fillId="0" borderId="10" xfId="0" applyNumberFormat="1" applyFont="1" applyBorder="1" applyAlignment="1">
      <alignment vertical="center" wrapText="1"/>
    </xf>
    <xf numFmtId="3" fontId="102" fillId="0" borderId="10" xfId="0" applyNumberFormat="1" applyFont="1" applyBorder="1" applyAlignment="1">
      <alignment horizontal="right" vertical="center" wrapText="1"/>
    </xf>
    <xf numFmtId="0" fontId="109" fillId="0" borderId="10" xfId="0" applyFont="1" applyBorder="1" applyAlignment="1">
      <alignment horizontal="center" vertical="center" wrapText="1"/>
    </xf>
    <xf numFmtId="3" fontId="102" fillId="0" borderId="10" xfId="0" applyNumberFormat="1" applyFont="1" applyBorder="1" applyAlignment="1">
      <alignment vertical="center" wrapText="1"/>
    </xf>
    <xf numFmtId="14" fontId="108" fillId="0" borderId="10" xfId="0" applyNumberFormat="1" applyFont="1" applyBorder="1" applyAlignment="1">
      <alignment horizontal="center" vertical="center" wrapText="1"/>
    </xf>
    <xf numFmtId="4" fontId="101" fillId="0" borderId="10" xfId="0" applyNumberFormat="1" applyFont="1" applyBorder="1" applyAlignment="1">
      <alignment vertical="center" wrapText="1"/>
    </xf>
    <xf numFmtId="0" fontId="103" fillId="0" borderId="10" xfId="0" applyFont="1" applyBorder="1" applyAlignment="1">
      <alignment vertical="center"/>
    </xf>
    <xf numFmtId="0" fontId="110" fillId="0" borderId="10" xfId="0" applyFont="1" applyFill="1" applyBorder="1" applyAlignment="1">
      <alignment vertical="center"/>
    </xf>
    <xf numFmtId="0" fontId="95" fillId="0" borderId="10" xfId="0" applyFont="1" applyFill="1" applyBorder="1" applyAlignment="1">
      <alignment/>
    </xf>
    <xf numFmtId="0" fontId="111" fillId="0" borderId="10" xfId="0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/>
    </xf>
    <xf numFmtId="209" fontId="106" fillId="35" borderId="28" xfId="65" applyNumberFormat="1" applyFont="1" applyFill="1" applyBorder="1" applyAlignment="1">
      <alignment vertical="center"/>
      <protection/>
    </xf>
    <xf numFmtId="210" fontId="106" fillId="0" borderId="28" xfId="43" applyNumberFormat="1" applyFont="1" applyBorder="1" applyAlignment="1">
      <alignment vertical="center"/>
    </xf>
    <xf numFmtId="209" fontId="106" fillId="0" borderId="28" xfId="65" applyNumberFormat="1" applyFont="1" applyBorder="1" applyAlignment="1">
      <alignment vertical="center"/>
      <protection/>
    </xf>
    <xf numFmtId="3" fontId="106" fillId="0" borderId="10" xfId="0" applyNumberFormat="1" applyFont="1" applyFill="1" applyBorder="1" applyAlignment="1" applyProtection="1">
      <alignment/>
      <protection/>
    </xf>
    <xf numFmtId="3" fontId="106" fillId="0" borderId="10" xfId="0" applyNumberFormat="1" applyFont="1" applyFill="1" applyBorder="1" applyAlignment="1" applyProtection="1">
      <alignment horizontal="center"/>
      <protection/>
    </xf>
    <xf numFmtId="0" fontId="95" fillId="0" borderId="10" xfId="0" applyFont="1" applyFill="1" applyBorder="1" applyAlignment="1">
      <alignment vertical="center" wrapText="1"/>
    </xf>
    <xf numFmtId="0" fontId="95" fillId="0" borderId="10" xfId="0" applyFont="1" applyFill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 vertical="center"/>
    </xf>
    <xf numFmtId="3" fontId="98" fillId="0" borderId="33" xfId="0" applyNumberFormat="1" applyFont="1" applyBorder="1" applyAlignment="1">
      <alignment horizontal="center" vertical="center"/>
    </xf>
    <xf numFmtId="3" fontId="98" fillId="0" borderId="34" xfId="0" applyNumberFormat="1" applyFont="1" applyBorder="1" applyAlignment="1">
      <alignment horizontal="center" vertical="center"/>
    </xf>
    <xf numFmtId="3" fontId="98" fillId="0" borderId="35" xfId="0" applyNumberFormat="1" applyFont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 wrapText="1"/>
    </xf>
    <xf numFmtId="181" fontId="95" fillId="38" borderId="10" xfId="0" applyNumberFormat="1" applyFont="1" applyFill="1" applyBorder="1" applyAlignment="1">
      <alignment horizontal="center" vertical="center"/>
    </xf>
    <xf numFmtId="49" fontId="95" fillId="38" borderId="10" xfId="0" applyNumberFormat="1" applyFont="1" applyFill="1" applyBorder="1" applyAlignment="1">
      <alignment horizontal="center" vertical="center"/>
    </xf>
    <xf numFmtId="14" fontId="95" fillId="38" borderId="10" xfId="0" applyNumberFormat="1" applyFont="1" applyFill="1" applyBorder="1" applyAlignment="1">
      <alignment horizontal="center" vertical="center"/>
    </xf>
    <xf numFmtId="0" fontId="95" fillId="38" borderId="10" xfId="0" applyFont="1" applyFill="1" applyBorder="1" applyAlignment="1">
      <alignment horizontal="center" vertical="center"/>
    </xf>
    <xf numFmtId="49" fontId="95" fillId="38" borderId="10" xfId="0" applyNumberFormat="1" applyFont="1" applyFill="1" applyBorder="1" applyAlignment="1">
      <alignment horizontal="center" vertical="center" wrapText="1"/>
    </xf>
    <xf numFmtId="3" fontId="96" fillId="33" borderId="10" xfId="0" applyNumberFormat="1" applyFont="1" applyFill="1" applyBorder="1" applyAlignment="1">
      <alignment horizontal="center" vertical="center" wrapText="1"/>
    </xf>
    <xf numFmtId="3" fontId="104" fillId="0" borderId="0" xfId="0" applyNumberFormat="1" applyFont="1" applyAlignment="1">
      <alignment horizontal="center" vertical="center"/>
    </xf>
    <xf numFmtId="3" fontId="97" fillId="0" borderId="0" xfId="0" applyNumberFormat="1" applyFont="1" applyAlignment="1">
      <alignment horizontal="center" vertical="center"/>
    </xf>
    <xf numFmtId="3" fontId="112" fillId="0" borderId="0" xfId="68" applyNumberFormat="1" applyFont="1" applyBorder="1" applyAlignment="1">
      <alignment horizontal="center" shrinkToFit="1"/>
      <protection/>
    </xf>
    <xf numFmtId="3" fontId="95" fillId="33" borderId="28" xfId="51" applyNumberFormat="1" applyFont="1" applyFill="1" applyBorder="1" applyAlignment="1">
      <alignment horizontal="center" vertical="center" shrinkToFit="1"/>
    </xf>
    <xf numFmtId="3" fontId="97" fillId="0" borderId="10" xfId="0" applyNumberFormat="1" applyFont="1" applyFill="1" applyBorder="1" applyAlignment="1">
      <alignment horizontal="center" vertical="center" wrapText="1"/>
    </xf>
    <xf numFmtId="0" fontId="113" fillId="0" borderId="0" xfId="0" applyFont="1" applyFill="1" applyAlignment="1">
      <alignment horizontal="center"/>
    </xf>
    <xf numFmtId="190" fontId="95" fillId="0" borderId="10" xfId="0" applyNumberFormat="1" applyFont="1" applyFill="1" applyBorder="1" applyAlignment="1">
      <alignment horizontal="center" vertical="center" wrapText="1"/>
    </xf>
    <xf numFmtId="0" fontId="109" fillId="0" borderId="36" xfId="0" applyFont="1" applyBorder="1" applyAlignment="1">
      <alignment horizontal="justify" vertical="center" wrapText="1"/>
    </xf>
    <xf numFmtId="0" fontId="109" fillId="0" borderId="37" xfId="0" applyFont="1" applyBorder="1" applyAlignment="1">
      <alignment horizontal="justify" vertical="center" wrapText="1"/>
    </xf>
    <xf numFmtId="0" fontId="109" fillId="0" borderId="38" xfId="0" applyFont="1" applyBorder="1" applyAlignment="1">
      <alignment horizontal="justify" vertical="center" wrapText="1"/>
    </xf>
    <xf numFmtId="0" fontId="113" fillId="0" borderId="39" xfId="0" applyFont="1" applyBorder="1" applyAlignment="1">
      <alignment horizontal="center" vertical="center" wrapText="1"/>
    </xf>
    <xf numFmtId="0" fontId="113" fillId="0" borderId="0" xfId="0" applyFont="1" applyBorder="1" applyAlignment="1">
      <alignment horizontal="center" vertical="center" wrapText="1"/>
    </xf>
    <xf numFmtId="0" fontId="113" fillId="0" borderId="40" xfId="0" applyFont="1" applyBorder="1" applyAlignment="1">
      <alignment horizontal="center" vertical="center" wrapText="1"/>
    </xf>
    <xf numFmtId="0" fontId="114" fillId="0" borderId="39" xfId="0" applyFont="1" applyBorder="1" applyAlignment="1">
      <alignment horizontal="center" vertical="center" wrapText="1"/>
    </xf>
    <xf numFmtId="0" fontId="114" fillId="0" borderId="0" xfId="0" applyFont="1" applyBorder="1" applyAlignment="1">
      <alignment horizontal="center" vertical="center" wrapText="1"/>
    </xf>
    <xf numFmtId="0" fontId="114" fillId="0" borderId="40" xfId="0" applyFont="1" applyBorder="1" applyAlignment="1">
      <alignment horizontal="center" vertical="center" wrapText="1"/>
    </xf>
    <xf numFmtId="0" fontId="101" fillId="0" borderId="41" xfId="0" applyFont="1" applyBorder="1" applyAlignment="1">
      <alignment horizontal="center" vertical="center" wrapText="1"/>
    </xf>
    <xf numFmtId="0" fontId="101" fillId="0" borderId="42" xfId="0" applyFont="1" applyBorder="1" applyAlignment="1">
      <alignment horizontal="center" vertical="center" wrapText="1"/>
    </xf>
    <xf numFmtId="0" fontId="101" fillId="0" borderId="43" xfId="0" applyFont="1" applyBorder="1" applyAlignment="1">
      <alignment horizontal="center" vertical="center" wrapText="1"/>
    </xf>
    <xf numFmtId="0" fontId="101" fillId="0" borderId="44" xfId="0" applyFont="1" applyBorder="1" applyAlignment="1">
      <alignment horizontal="center" vertical="center" wrapText="1"/>
    </xf>
    <xf numFmtId="0" fontId="101" fillId="0" borderId="45" xfId="0" applyFont="1" applyBorder="1" applyAlignment="1">
      <alignment horizontal="center" vertical="center" wrapText="1"/>
    </xf>
    <xf numFmtId="0" fontId="101" fillId="0" borderId="46" xfId="0" applyFont="1" applyBorder="1" applyAlignment="1">
      <alignment horizontal="center" vertical="center" wrapText="1"/>
    </xf>
    <xf numFmtId="0" fontId="114" fillId="0" borderId="47" xfId="0" applyFont="1" applyBorder="1" applyAlignment="1">
      <alignment horizontal="center" vertical="center" wrapText="1"/>
    </xf>
    <xf numFmtId="0" fontId="102" fillId="0" borderId="48" xfId="0" applyFont="1" applyBorder="1" applyAlignment="1">
      <alignment horizontal="justify" vertical="center" wrapText="1"/>
    </xf>
    <xf numFmtId="0" fontId="102" fillId="0" borderId="49" xfId="0" applyFont="1" applyBorder="1" applyAlignment="1">
      <alignment horizontal="justify" vertical="center" wrapText="1"/>
    </xf>
    <xf numFmtId="0" fontId="102" fillId="0" borderId="50" xfId="0" applyFont="1" applyBorder="1" applyAlignment="1">
      <alignment horizontal="justify" vertical="center" wrapText="1"/>
    </xf>
    <xf numFmtId="0" fontId="102" fillId="0" borderId="51" xfId="0" applyFont="1" applyBorder="1" applyAlignment="1">
      <alignment horizontal="justify" vertical="center" wrapText="1"/>
    </xf>
    <xf numFmtId="0" fontId="115" fillId="0" borderId="52" xfId="0" applyFont="1" applyBorder="1" applyAlignment="1">
      <alignment horizontal="justify" vertical="center" wrapText="1"/>
    </xf>
    <xf numFmtId="0" fontId="115" fillId="0" borderId="53" xfId="0" applyFont="1" applyBorder="1" applyAlignment="1">
      <alignment horizontal="justify" vertical="center" wrapText="1"/>
    </xf>
    <xf numFmtId="0" fontId="115" fillId="0" borderId="54" xfId="0" applyFont="1" applyBorder="1" applyAlignment="1">
      <alignment horizontal="justify" vertical="center" wrapText="1"/>
    </xf>
    <xf numFmtId="0" fontId="101" fillId="0" borderId="55" xfId="0" applyFont="1" applyBorder="1" applyAlignment="1">
      <alignment horizontal="justify" vertical="center" wrapText="1"/>
    </xf>
    <xf numFmtId="0" fontId="101" fillId="0" borderId="56" xfId="0" applyFont="1" applyBorder="1" applyAlignment="1">
      <alignment horizontal="justify" vertical="center" wrapText="1"/>
    </xf>
    <xf numFmtId="0" fontId="101" fillId="0" borderId="57" xfId="0" applyFont="1" applyBorder="1" applyAlignment="1">
      <alignment horizontal="justify" vertical="center" wrapText="1"/>
    </xf>
    <xf numFmtId="0" fontId="102" fillId="0" borderId="55" xfId="0" applyFont="1" applyBorder="1" applyAlignment="1">
      <alignment horizontal="justify" vertical="center" wrapText="1"/>
    </xf>
    <xf numFmtId="0" fontId="102" fillId="0" borderId="56" xfId="0" applyFont="1" applyBorder="1" applyAlignment="1">
      <alignment horizontal="justify" vertical="center" wrapText="1"/>
    </xf>
    <xf numFmtId="0" fontId="102" fillId="0" borderId="57" xfId="0" applyFont="1" applyBorder="1" applyAlignment="1">
      <alignment horizontal="justify" vertical="center" wrapText="1"/>
    </xf>
    <xf numFmtId="0" fontId="102" fillId="0" borderId="58" xfId="0" applyFont="1" applyBorder="1" applyAlignment="1">
      <alignment horizontal="justify" vertical="center" wrapText="1"/>
    </xf>
    <xf numFmtId="0" fontId="115" fillId="0" borderId="39" xfId="0" applyFont="1" applyBorder="1" applyAlignment="1">
      <alignment horizontal="justify" vertical="center" wrapText="1"/>
    </xf>
    <xf numFmtId="0" fontId="115" fillId="0" borderId="0" xfId="0" applyFont="1" applyBorder="1" applyAlignment="1">
      <alignment horizontal="justify" vertical="center" wrapText="1"/>
    </xf>
    <xf numFmtId="0" fontId="115" fillId="0" borderId="59" xfId="0" applyFont="1" applyBorder="1" applyAlignment="1">
      <alignment horizontal="justify" vertical="center" wrapText="1"/>
    </xf>
    <xf numFmtId="0" fontId="101" fillId="0" borderId="60" xfId="0" applyFont="1" applyBorder="1" applyAlignment="1">
      <alignment horizontal="justify" vertical="center" wrapText="1"/>
    </xf>
    <xf numFmtId="0" fontId="101" fillId="0" borderId="61" xfId="0" applyFont="1" applyBorder="1" applyAlignment="1">
      <alignment horizontal="justify" vertical="center" wrapText="1"/>
    </xf>
    <xf numFmtId="0" fontId="101" fillId="0" borderId="62" xfId="0" applyFont="1" applyBorder="1" applyAlignment="1">
      <alignment horizontal="justify" vertical="center" wrapText="1"/>
    </xf>
    <xf numFmtId="0" fontId="102" fillId="0" borderId="60" xfId="0" applyFont="1" applyBorder="1" applyAlignment="1">
      <alignment horizontal="justify" vertical="center" wrapText="1"/>
    </xf>
    <xf numFmtId="0" fontId="102" fillId="0" borderId="61" xfId="0" applyFont="1" applyBorder="1" applyAlignment="1">
      <alignment horizontal="justify" vertical="center" wrapText="1"/>
    </xf>
    <xf numFmtId="0" fontId="102" fillId="0" borderId="62" xfId="0" applyFont="1" applyBorder="1" applyAlignment="1">
      <alignment horizontal="justify" vertical="center" wrapText="1"/>
    </xf>
    <xf numFmtId="0" fontId="102" fillId="0" borderId="63" xfId="0" applyFont="1" applyBorder="1" applyAlignment="1">
      <alignment horizontal="justify" vertical="center" wrapText="1"/>
    </xf>
    <xf numFmtId="0" fontId="102" fillId="0" borderId="64" xfId="0" applyFont="1" applyBorder="1" applyAlignment="1">
      <alignment horizontal="justify" vertical="center" wrapText="1"/>
    </xf>
    <xf numFmtId="0" fontId="102" fillId="0" borderId="65" xfId="0" applyFont="1" applyBorder="1" applyAlignment="1">
      <alignment horizontal="justify" vertical="center" wrapText="1"/>
    </xf>
    <xf numFmtId="0" fontId="101" fillId="0" borderId="63" xfId="0" applyFont="1" applyBorder="1" applyAlignment="1">
      <alignment horizontal="justify" vertical="center" wrapText="1"/>
    </xf>
    <xf numFmtId="0" fontId="101" fillId="0" borderId="64" xfId="0" applyFont="1" applyBorder="1" applyAlignment="1">
      <alignment horizontal="justify" vertical="center" wrapText="1"/>
    </xf>
    <xf numFmtId="0" fontId="101" fillId="0" borderId="65" xfId="0" applyFont="1" applyBorder="1" applyAlignment="1">
      <alignment horizontal="justify" vertical="center" wrapText="1"/>
    </xf>
    <xf numFmtId="0" fontId="102" fillId="0" borderId="66" xfId="0" applyFont="1" applyBorder="1" applyAlignment="1">
      <alignment horizontal="justify" vertical="center" wrapText="1"/>
    </xf>
    <xf numFmtId="0" fontId="102" fillId="0" borderId="67" xfId="0" applyFont="1" applyBorder="1" applyAlignment="1">
      <alignment horizontal="justify" vertical="center" wrapText="1"/>
    </xf>
    <xf numFmtId="0" fontId="0" fillId="0" borderId="3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101" fillId="0" borderId="68" xfId="0" applyFont="1" applyBorder="1" applyAlignment="1">
      <alignment horizontal="justify" vertical="center" wrapText="1"/>
    </xf>
    <xf numFmtId="0" fontId="101" fillId="0" borderId="69" xfId="0" applyFont="1" applyBorder="1" applyAlignment="1">
      <alignment horizontal="justify" vertical="center" wrapText="1"/>
    </xf>
    <xf numFmtId="0" fontId="101" fillId="0" borderId="70" xfId="0" applyFont="1" applyBorder="1" applyAlignment="1">
      <alignment horizontal="justify" vertical="center" wrapText="1"/>
    </xf>
    <xf numFmtId="0" fontId="102" fillId="0" borderId="68" xfId="0" applyFont="1" applyBorder="1" applyAlignment="1">
      <alignment vertical="center" wrapText="1"/>
    </xf>
    <xf numFmtId="0" fontId="102" fillId="0" borderId="69" xfId="0" applyFont="1" applyBorder="1" applyAlignment="1">
      <alignment vertical="center" wrapText="1"/>
    </xf>
    <xf numFmtId="0" fontId="102" fillId="0" borderId="71" xfId="0" applyFont="1" applyBorder="1" applyAlignment="1">
      <alignment vertical="center" wrapText="1"/>
    </xf>
    <xf numFmtId="0" fontId="101" fillId="0" borderId="66" xfId="0" applyFont="1" applyBorder="1" applyAlignment="1">
      <alignment horizontal="justify" vertical="center" wrapText="1"/>
    </xf>
    <xf numFmtId="0" fontId="0" fillId="0" borderId="72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101" fillId="0" borderId="74" xfId="0" applyFont="1" applyBorder="1" applyAlignment="1">
      <alignment horizontal="justify" vertical="center" wrapText="1"/>
    </xf>
    <xf numFmtId="0" fontId="101" fillId="0" borderId="50" xfId="0" applyFont="1" applyBorder="1" applyAlignment="1">
      <alignment horizontal="justify" vertical="center" wrapText="1"/>
    </xf>
    <xf numFmtId="0" fontId="101" fillId="0" borderId="73" xfId="0" applyFont="1" applyBorder="1" applyAlignment="1">
      <alignment horizontal="justify" vertical="center" wrapText="1"/>
    </xf>
    <xf numFmtId="0" fontId="101" fillId="0" borderId="51" xfId="0" applyFont="1" applyBorder="1" applyAlignment="1">
      <alignment horizontal="justify" vertical="center" wrapText="1"/>
    </xf>
    <xf numFmtId="0" fontId="102" fillId="0" borderId="75" xfId="0" applyFont="1" applyBorder="1" applyAlignment="1">
      <alignment horizontal="right" vertical="center" wrapText="1"/>
    </xf>
    <xf numFmtId="0" fontId="102" fillId="0" borderId="76" xfId="0" applyFont="1" applyBorder="1" applyAlignment="1">
      <alignment horizontal="right" vertical="center" wrapText="1"/>
    </xf>
    <xf numFmtId="0" fontId="102" fillId="0" borderId="77" xfId="0" applyFont="1" applyBorder="1" applyAlignment="1">
      <alignment horizontal="right" vertical="center" wrapText="1"/>
    </xf>
    <xf numFmtId="0" fontId="115" fillId="0" borderId="78" xfId="0" applyFont="1" applyBorder="1" applyAlignment="1">
      <alignment horizontal="justify" vertical="center" wrapText="1"/>
    </xf>
    <xf numFmtId="0" fontId="101" fillId="0" borderId="79" xfId="0" applyFont="1" applyBorder="1" applyAlignment="1">
      <alignment horizontal="right" vertical="center" wrapText="1"/>
    </xf>
    <xf numFmtId="0" fontId="101" fillId="0" borderId="64" xfId="0" applyFont="1" applyBorder="1" applyAlignment="1">
      <alignment horizontal="right" vertical="center" wrapText="1"/>
    </xf>
    <xf numFmtId="0" fontId="101" fillId="0" borderId="67" xfId="0" applyFont="1" applyBorder="1" applyAlignment="1">
      <alignment horizontal="right" vertical="center" wrapText="1"/>
    </xf>
    <xf numFmtId="0" fontId="101" fillId="0" borderId="80" xfId="0" applyFont="1" applyBorder="1" applyAlignment="1">
      <alignment horizontal="justify" vertical="center" wrapText="1"/>
    </xf>
    <xf numFmtId="0" fontId="101" fillId="0" borderId="60" xfId="0" applyFont="1" applyBorder="1" applyAlignment="1">
      <alignment horizontal="center" vertical="center" wrapText="1"/>
    </xf>
    <xf numFmtId="0" fontId="101" fillId="0" borderId="61" xfId="0" applyFont="1" applyBorder="1" applyAlignment="1">
      <alignment horizontal="center" vertical="center" wrapText="1"/>
    </xf>
    <xf numFmtId="0" fontId="101" fillId="0" borderId="62" xfId="0" applyFont="1" applyBorder="1" applyAlignment="1">
      <alignment horizontal="center" vertical="center" wrapText="1"/>
    </xf>
    <xf numFmtId="0" fontId="101" fillId="0" borderId="63" xfId="0" applyFont="1" applyBorder="1" applyAlignment="1">
      <alignment horizontal="center" vertical="center" wrapText="1"/>
    </xf>
    <xf numFmtId="0" fontId="101" fillId="0" borderId="64" xfId="0" applyFont="1" applyBorder="1" applyAlignment="1">
      <alignment horizontal="center" vertical="center" wrapText="1"/>
    </xf>
    <xf numFmtId="0" fontId="101" fillId="0" borderId="65" xfId="0" applyFont="1" applyBorder="1" applyAlignment="1">
      <alignment horizontal="center" vertical="center" wrapText="1"/>
    </xf>
    <xf numFmtId="0" fontId="101" fillId="0" borderId="66" xfId="0" applyFont="1" applyBorder="1" applyAlignment="1">
      <alignment horizontal="center" vertical="center" wrapText="1"/>
    </xf>
    <xf numFmtId="0" fontId="101" fillId="0" borderId="67" xfId="0" applyFont="1" applyBorder="1" applyAlignment="1">
      <alignment horizontal="center" vertical="center" wrapText="1"/>
    </xf>
    <xf numFmtId="0" fontId="102" fillId="0" borderId="39" xfId="0" applyFont="1" applyBorder="1" applyAlignment="1">
      <alignment horizontal="justify" vertical="center" wrapText="1"/>
    </xf>
    <xf numFmtId="0" fontId="102" fillId="0" borderId="59" xfId="0" applyFont="1" applyBorder="1" applyAlignment="1">
      <alignment horizontal="justify" vertical="center" wrapText="1"/>
    </xf>
    <xf numFmtId="0" fontId="101" fillId="0" borderId="79" xfId="0" applyFont="1" applyBorder="1" applyAlignment="1">
      <alignment horizontal="justify" vertical="center" wrapText="1"/>
    </xf>
    <xf numFmtId="0" fontId="101" fillId="0" borderId="68" xfId="0" applyFont="1" applyBorder="1" applyAlignment="1">
      <alignment horizontal="center" vertical="center" wrapText="1"/>
    </xf>
    <xf numFmtId="0" fontId="101" fillId="0" borderId="69" xfId="0" applyFont="1" applyBorder="1" applyAlignment="1">
      <alignment horizontal="center" vertical="center" wrapText="1"/>
    </xf>
    <xf numFmtId="0" fontId="101" fillId="0" borderId="70" xfId="0" applyFont="1" applyBorder="1" applyAlignment="1">
      <alignment horizontal="center" vertical="center" wrapText="1"/>
    </xf>
    <xf numFmtId="0" fontId="101" fillId="0" borderId="81" xfId="0" applyFont="1" applyBorder="1" applyAlignment="1">
      <alignment horizontal="center" vertical="center" wrapText="1"/>
    </xf>
    <xf numFmtId="0" fontId="102" fillId="0" borderId="68" xfId="0" applyFont="1" applyBorder="1" applyAlignment="1">
      <alignment horizontal="justify" vertical="center" wrapText="1"/>
    </xf>
    <xf numFmtId="0" fontId="102" fillId="0" borderId="69" xfId="0" applyFont="1" applyBorder="1" applyAlignment="1">
      <alignment horizontal="justify" vertical="center" wrapText="1"/>
    </xf>
    <xf numFmtId="0" fontId="102" fillId="0" borderId="70" xfId="0" applyFont="1" applyBorder="1" applyAlignment="1">
      <alignment horizontal="justify" vertical="center" wrapText="1"/>
    </xf>
    <xf numFmtId="0" fontId="101" fillId="0" borderId="82" xfId="0" applyFont="1" applyBorder="1" applyAlignment="1">
      <alignment horizontal="center" vertical="center" wrapText="1"/>
    </xf>
    <xf numFmtId="0" fontId="101" fillId="0" borderId="83" xfId="0" applyFont="1" applyBorder="1" applyAlignment="1">
      <alignment horizontal="center" vertical="center" wrapText="1"/>
    </xf>
    <xf numFmtId="0" fontId="102" fillId="0" borderId="84" xfId="0" applyFont="1" applyBorder="1" applyAlignment="1">
      <alignment horizontal="justify" vertical="center" wrapText="1"/>
    </xf>
    <xf numFmtId="0" fontId="102" fillId="0" borderId="85" xfId="0" applyFont="1" applyBorder="1" applyAlignment="1">
      <alignment horizontal="justify" vertical="center" wrapText="1"/>
    </xf>
    <xf numFmtId="0" fontId="102" fillId="0" borderId="83" xfId="0" applyFont="1" applyBorder="1" applyAlignment="1">
      <alignment horizontal="justify" vertical="center" wrapText="1"/>
    </xf>
    <xf numFmtId="0" fontId="101" fillId="0" borderId="52" xfId="0" applyFont="1" applyBorder="1" applyAlignment="1">
      <alignment horizontal="justify" vertical="center" wrapText="1"/>
    </xf>
    <xf numFmtId="0" fontId="101" fillId="0" borderId="53" xfId="0" applyFont="1" applyBorder="1" applyAlignment="1">
      <alignment horizontal="justify" vertical="center" wrapText="1"/>
    </xf>
    <xf numFmtId="0" fontId="101" fillId="0" borderId="78" xfId="0" applyFont="1" applyBorder="1" applyAlignment="1">
      <alignment horizontal="justify" vertical="center" wrapText="1"/>
    </xf>
    <xf numFmtId="0" fontId="116" fillId="0" borderId="39" xfId="0" applyFont="1" applyBorder="1" applyAlignment="1">
      <alignment horizontal="right" vertical="center" wrapText="1"/>
    </xf>
    <xf numFmtId="0" fontId="116" fillId="0" borderId="0" xfId="0" applyFont="1" applyBorder="1" applyAlignment="1">
      <alignment horizontal="right" vertical="center" wrapText="1"/>
    </xf>
    <xf numFmtId="0" fontId="116" fillId="0" borderId="40" xfId="0" applyFont="1" applyBorder="1" applyAlignment="1">
      <alignment horizontal="right" vertical="center" wrapText="1"/>
    </xf>
    <xf numFmtId="0" fontId="117" fillId="0" borderId="39" xfId="0" applyFont="1" applyBorder="1" applyAlignment="1">
      <alignment horizontal="right" vertical="center" wrapText="1"/>
    </xf>
    <xf numFmtId="0" fontId="117" fillId="0" borderId="0" xfId="0" applyFont="1" applyBorder="1" applyAlignment="1">
      <alignment horizontal="right" vertical="center" wrapText="1"/>
    </xf>
    <xf numFmtId="0" fontId="118" fillId="0" borderId="0" xfId="0" applyFont="1" applyAlignment="1">
      <alignment horizontal="right" vertical="center" wrapText="1"/>
    </xf>
    <xf numFmtId="0" fontId="118" fillId="0" borderId="40" xfId="0" applyFont="1" applyBorder="1" applyAlignment="1">
      <alignment horizontal="right" vertical="center" wrapText="1"/>
    </xf>
    <xf numFmtId="0" fontId="119" fillId="0" borderId="86" xfId="0" applyFont="1" applyBorder="1" applyAlignment="1">
      <alignment horizontal="right" vertical="center" wrapText="1"/>
    </xf>
    <xf numFmtId="0" fontId="119" fillId="0" borderId="87" xfId="0" applyFont="1" applyBorder="1" applyAlignment="1">
      <alignment horizontal="right" vertical="center" wrapText="1"/>
    </xf>
    <xf numFmtId="0" fontId="117" fillId="0" borderId="87" xfId="0" applyFont="1" applyBorder="1" applyAlignment="1">
      <alignment horizontal="justify" vertical="center" wrapText="1"/>
    </xf>
    <xf numFmtId="0" fontId="117" fillId="0" borderId="88" xfId="0" applyFont="1" applyBorder="1" applyAlignment="1">
      <alignment horizontal="justify" vertical="center" wrapText="1"/>
    </xf>
    <xf numFmtId="0" fontId="102" fillId="0" borderId="89" xfId="0" applyFont="1" applyBorder="1" applyAlignment="1">
      <alignment horizontal="center" vertical="center" wrapText="1"/>
    </xf>
    <xf numFmtId="0" fontId="102" fillId="0" borderId="90" xfId="0" applyFont="1" applyBorder="1" applyAlignment="1">
      <alignment horizontal="center" vertical="center" wrapText="1"/>
    </xf>
    <xf numFmtId="0" fontId="102" fillId="0" borderId="91" xfId="0" applyFont="1" applyBorder="1" applyAlignment="1">
      <alignment horizontal="center" vertical="center" wrapText="1"/>
    </xf>
    <xf numFmtId="0" fontId="102" fillId="0" borderId="39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2" fillId="0" borderId="92" xfId="0" applyFont="1" applyBorder="1" applyAlignment="1">
      <alignment horizontal="center" vertical="center" wrapText="1"/>
    </xf>
    <xf numFmtId="0" fontId="102" fillId="0" borderId="93" xfId="0" applyFont="1" applyBorder="1" applyAlignment="1">
      <alignment horizontal="center" vertical="center" wrapText="1"/>
    </xf>
    <xf numFmtId="0" fontId="102" fillId="0" borderId="94" xfId="0" applyFont="1" applyBorder="1" applyAlignment="1">
      <alignment horizontal="center" vertical="center" wrapText="1"/>
    </xf>
    <xf numFmtId="0" fontId="101" fillId="40" borderId="95" xfId="0" applyFont="1" applyFill="1" applyBorder="1" applyAlignment="1">
      <alignment horizontal="center" vertical="center" wrapText="1"/>
    </xf>
    <xf numFmtId="0" fontId="101" fillId="40" borderId="96" xfId="0" applyFont="1" applyFill="1" applyBorder="1" applyAlignment="1">
      <alignment horizontal="center" vertical="center" wrapText="1"/>
    </xf>
    <xf numFmtId="0" fontId="101" fillId="40" borderId="97" xfId="0" applyFont="1" applyFill="1" applyBorder="1" applyAlignment="1">
      <alignment horizontal="center" vertical="center" wrapText="1"/>
    </xf>
    <xf numFmtId="0" fontId="108" fillId="0" borderId="98" xfId="0" applyFont="1" applyBorder="1" applyAlignment="1">
      <alignment horizontal="justify" vertical="center" wrapText="1"/>
    </xf>
    <xf numFmtId="0" fontId="108" fillId="0" borderId="99" xfId="0" applyFont="1" applyBorder="1" applyAlignment="1">
      <alignment horizontal="justify" vertical="center" wrapText="1"/>
    </xf>
    <xf numFmtId="0" fontId="108" fillId="0" borderId="100" xfId="0" applyFont="1" applyBorder="1" applyAlignment="1">
      <alignment horizontal="justify" vertical="center" wrapText="1"/>
    </xf>
    <xf numFmtId="0" fontId="108" fillId="0" borderId="39" xfId="0" applyFont="1" applyBorder="1" applyAlignment="1">
      <alignment horizontal="justify" vertical="center" wrapText="1"/>
    </xf>
    <xf numFmtId="0" fontId="108" fillId="0" borderId="0" xfId="0" applyFont="1" applyBorder="1" applyAlignment="1">
      <alignment horizontal="justify" vertical="center" wrapText="1"/>
    </xf>
    <xf numFmtId="0" fontId="108" fillId="0" borderId="40" xfId="0" applyFont="1" applyBorder="1" applyAlignment="1">
      <alignment horizontal="justify" vertical="center" wrapText="1"/>
    </xf>
    <xf numFmtId="0" fontId="108" fillId="0" borderId="72" xfId="0" applyFont="1" applyBorder="1" applyAlignment="1">
      <alignment horizontal="justify" vertical="center" wrapText="1"/>
    </xf>
    <xf numFmtId="0" fontId="108" fillId="0" borderId="50" xfId="0" applyFont="1" applyBorder="1" applyAlignment="1">
      <alignment horizontal="justify" vertical="center" wrapText="1"/>
    </xf>
    <xf numFmtId="0" fontId="108" fillId="0" borderId="51" xfId="0" applyFont="1" applyBorder="1" applyAlignment="1">
      <alignment horizontal="justify" vertical="center" wrapText="1"/>
    </xf>
    <xf numFmtId="0" fontId="120" fillId="0" borderId="101" xfId="0" applyFont="1" applyBorder="1" applyAlignment="1">
      <alignment horizontal="right" vertical="center" wrapText="1"/>
    </xf>
    <xf numFmtId="0" fontId="120" fillId="0" borderId="102" xfId="0" applyFont="1" applyBorder="1" applyAlignment="1">
      <alignment horizontal="right" vertical="center" wrapText="1"/>
    </xf>
    <xf numFmtId="0" fontId="120" fillId="0" borderId="103" xfId="0" applyFont="1" applyBorder="1" applyAlignment="1">
      <alignment horizontal="right" vertical="center" wrapText="1"/>
    </xf>
    <xf numFmtId="0" fontId="121" fillId="0" borderId="36" xfId="0" applyFont="1" applyBorder="1" applyAlignment="1">
      <alignment horizontal="justify" vertical="center" wrapText="1"/>
    </xf>
    <xf numFmtId="0" fontId="121" fillId="0" borderId="37" xfId="0" applyFont="1" applyBorder="1" applyAlignment="1">
      <alignment horizontal="justify" vertical="center" wrapText="1"/>
    </xf>
    <xf numFmtId="0" fontId="121" fillId="0" borderId="38" xfId="0" applyFont="1" applyBorder="1" applyAlignment="1">
      <alignment horizontal="justify" vertical="center" wrapText="1"/>
    </xf>
    <xf numFmtId="0" fontId="122" fillId="0" borderId="39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 wrapText="1"/>
    </xf>
    <xf numFmtId="0" fontId="122" fillId="0" borderId="40" xfId="0" applyFont="1" applyBorder="1" applyAlignment="1">
      <alignment horizontal="center" vertical="center" wrapText="1"/>
    </xf>
    <xf numFmtId="0" fontId="100" fillId="0" borderId="104" xfId="0" applyFont="1" applyBorder="1" applyAlignment="1">
      <alignment horizontal="center" vertical="center" wrapText="1"/>
    </xf>
    <xf numFmtId="0" fontId="100" fillId="0" borderId="105" xfId="0" applyFont="1" applyBorder="1" applyAlignment="1">
      <alignment horizontal="center" vertical="center" wrapText="1"/>
    </xf>
    <xf numFmtId="0" fontId="100" fillId="0" borderId="106" xfId="0" applyFont="1" applyBorder="1" applyAlignment="1">
      <alignment horizontal="center" vertical="center" wrapText="1"/>
    </xf>
    <xf numFmtId="0" fontId="96" fillId="0" borderId="107" xfId="0" applyFont="1" applyBorder="1" applyAlignment="1">
      <alignment horizontal="justify" vertical="center" wrapText="1"/>
    </xf>
    <xf numFmtId="0" fontId="96" fillId="0" borderId="108" xfId="0" applyFont="1" applyBorder="1" applyAlignment="1">
      <alignment horizontal="justify" vertical="center" wrapText="1"/>
    </xf>
    <xf numFmtId="0" fontId="100" fillId="0" borderId="109" xfId="0" applyFont="1" applyBorder="1" applyAlignment="1">
      <alignment horizontal="center" vertical="center" wrapText="1"/>
    </xf>
    <xf numFmtId="0" fontId="100" fillId="0" borderId="110" xfId="0" applyFont="1" applyBorder="1" applyAlignment="1">
      <alignment horizontal="center" vertical="center" wrapText="1"/>
    </xf>
    <xf numFmtId="0" fontId="100" fillId="0" borderId="111" xfId="0" applyFont="1" applyBorder="1" applyAlignment="1">
      <alignment horizontal="center" vertical="center" wrapText="1"/>
    </xf>
    <xf numFmtId="0" fontId="100" fillId="0" borderId="112" xfId="0" applyFont="1" applyBorder="1" applyAlignment="1">
      <alignment horizontal="justify" vertical="center" wrapText="1"/>
    </xf>
    <xf numFmtId="0" fontId="100" fillId="0" borderId="113" xfId="0" applyFont="1" applyBorder="1" applyAlignment="1">
      <alignment horizontal="justify" vertical="center" wrapText="1"/>
    </xf>
    <xf numFmtId="0" fontId="100" fillId="0" borderId="112" xfId="0" applyFont="1" applyBorder="1" applyAlignment="1">
      <alignment horizontal="center" vertical="center" wrapText="1"/>
    </xf>
    <xf numFmtId="0" fontId="100" fillId="0" borderId="114" xfId="0" applyFont="1" applyBorder="1" applyAlignment="1">
      <alignment horizontal="center" vertical="center" wrapText="1"/>
    </xf>
    <xf numFmtId="0" fontId="100" fillId="0" borderId="115" xfId="0" applyFont="1" applyBorder="1" applyAlignment="1">
      <alignment horizontal="justify" vertical="center" wrapText="1"/>
    </xf>
    <xf numFmtId="0" fontId="100" fillId="0" borderId="116" xfId="0" applyFont="1" applyBorder="1" applyAlignment="1">
      <alignment horizontal="justify" vertical="center" wrapText="1"/>
    </xf>
    <xf numFmtId="0" fontId="100" fillId="0" borderId="117" xfId="0" applyFont="1" applyBorder="1" applyAlignment="1">
      <alignment horizontal="center" vertical="center" wrapText="1"/>
    </xf>
    <xf numFmtId="0" fontId="100" fillId="0" borderId="118" xfId="0" applyFont="1" applyBorder="1" applyAlignment="1">
      <alignment horizontal="center" vertical="center" wrapText="1"/>
    </xf>
    <xf numFmtId="0" fontId="100" fillId="0" borderId="119" xfId="0" applyFont="1" applyBorder="1" applyAlignment="1">
      <alignment horizontal="justify" vertical="center" wrapText="1"/>
    </xf>
    <xf numFmtId="0" fontId="100" fillId="0" borderId="120" xfId="0" applyFont="1" applyBorder="1" applyAlignment="1">
      <alignment horizontal="justify" vertical="center" wrapText="1"/>
    </xf>
    <xf numFmtId="0" fontId="100" fillId="0" borderId="121" xfId="0" applyFont="1" applyBorder="1" applyAlignment="1">
      <alignment horizontal="justify" vertical="center" wrapText="1"/>
    </xf>
    <xf numFmtId="0" fontId="100" fillId="0" borderId="122" xfId="0" applyFont="1" applyBorder="1" applyAlignment="1">
      <alignment horizontal="justify" vertical="center" wrapText="1"/>
    </xf>
    <xf numFmtId="0" fontId="100" fillId="0" borderId="123" xfId="0" applyFont="1" applyBorder="1" applyAlignment="1">
      <alignment horizontal="justify" vertical="center" wrapText="1"/>
    </xf>
    <xf numFmtId="0" fontId="100" fillId="0" borderId="124" xfId="0" applyFont="1" applyBorder="1" applyAlignment="1">
      <alignment horizontal="justify" vertical="center" wrapText="1"/>
    </xf>
    <xf numFmtId="0" fontId="100" fillId="0" borderId="125" xfId="0" applyFont="1" applyBorder="1" applyAlignment="1">
      <alignment horizontal="justify" vertical="center" wrapText="1"/>
    </xf>
    <xf numFmtId="0" fontId="100" fillId="0" borderId="126" xfId="0" applyFont="1" applyBorder="1" applyAlignment="1">
      <alignment horizontal="justify" vertical="center" wrapText="1"/>
    </xf>
    <xf numFmtId="0" fontId="100" fillId="0" borderId="125" xfId="0" applyFont="1" applyBorder="1" applyAlignment="1">
      <alignment horizontal="center" vertical="center" wrapText="1"/>
    </xf>
    <xf numFmtId="0" fontId="100" fillId="0" borderId="127" xfId="0" applyFont="1" applyBorder="1" applyAlignment="1">
      <alignment horizontal="center" vertical="center" wrapText="1"/>
    </xf>
    <xf numFmtId="0" fontId="100" fillId="0" borderId="128" xfId="0" applyFont="1" applyBorder="1" applyAlignment="1">
      <alignment horizontal="justify" vertical="center" wrapText="1"/>
    </xf>
    <xf numFmtId="0" fontId="100" fillId="0" borderId="129" xfId="0" applyFont="1" applyBorder="1" applyAlignment="1">
      <alignment horizontal="justify" vertical="center" wrapText="1"/>
    </xf>
    <xf numFmtId="0" fontId="100" fillId="0" borderId="130" xfId="0" applyFont="1" applyBorder="1" applyAlignment="1">
      <alignment horizontal="justify" vertical="center" wrapText="1"/>
    </xf>
    <xf numFmtId="0" fontId="96" fillId="0" borderId="131" xfId="0" applyFont="1" applyBorder="1" applyAlignment="1">
      <alignment horizontal="justify" vertical="center" wrapText="1"/>
    </xf>
    <xf numFmtId="0" fontId="96" fillId="0" borderId="132" xfId="0" applyFont="1" applyBorder="1" applyAlignment="1">
      <alignment horizontal="justify" vertical="center" wrapText="1"/>
    </xf>
    <xf numFmtId="0" fontId="96" fillId="0" borderId="133" xfId="0" applyFont="1" applyBorder="1" applyAlignment="1">
      <alignment horizontal="justify" vertical="center" wrapText="1"/>
    </xf>
    <xf numFmtId="0" fontId="100" fillId="0" borderId="134" xfId="0" applyFont="1" applyBorder="1" applyAlignment="1">
      <alignment horizontal="center" vertical="center" wrapText="1"/>
    </xf>
    <xf numFmtId="0" fontId="100" fillId="0" borderId="135" xfId="0" applyFont="1" applyBorder="1" applyAlignment="1">
      <alignment horizontal="center" vertical="center" wrapText="1"/>
    </xf>
    <xf numFmtId="0" fontId="100" fillId="0" borderId="136" xfId="0" applyFont="1" applyBorder="1" applyAlignment="1">
      <alignment horizontal="center" vertical="center" wrapText="1"/>
    </xf>
    <xf numFmtId="0" fontId="100" fillId="0" borderId="134" xfId="0" applyFont="1" applyBorder="1" applyAlignment="1">
      <alignment horizontal="justify" vertical="center" wrapText="1"/>
    </xf>
    <xf numFmtId="0" fontId="100" fillId="0" borderId="135" xfId="0" applyFont="1" applyBorder="1" applyAlignment="1">
      <alignment horizontal="justify" vertical="center" wrapText="1"/>
    </xf>
    <xf numFmtId="0" fontId="100" fillId="0" borderId="136" xfId="0" applyFont="1" applyBorder="1" applyAlignment="1">
      <alignment horizontal="justify" vertical="center" wrapText="1"/>
    </xf>
    <xf numFmtId="0" fontId="100" fillId="0" borderId="137" xfId="0" applyFont="1" applyBorder="1" applyAlignment="1">
      <alignment horizontal="justify" vertical="center" wrapText="1"/>
    </xf>
    <xf numFmtId="0" fontId="100" fillId="0" borderId="138" xfId="0" applyFont="1" applyBorder="1" applyAlignment="1">
      <alignment horizontal="justify" vertical="center" wrapText="1"/>
    </xf>
    <xf numFmtId="0" fontId="100" fillId="0" borderId="139" xfId="0" applyFont="1" applyBorder="1" applyAlignment="1">
      <alignment horizontal="justify" vertical="center" wrapText="1"/>
    </xf>
    <xf numFmtId="31" fontId="123" fillId="0" borderId="39" xfId="0" applyNumberFormat="1" applyFont="1" applyBorder="1" applyAlignment="1">
      <alignment horizontal="right" vertical="center" wrapText="1"/>
    </xf>
    <xf numFmtId="0" fontId="123" fillId="0" borderId="0" xfId="0" applyFont="1" applyBorder="1" applyAlignment="1">
      <alignment horizontal="right" vertical="center" wrapText="1"/>
    </xf>
    <xf numFmtId="0" fontId="123" fillId="0" borderId="40" xfId="0" applyFont="1" applyBorder="1" applyAlignment="1">
      <alignment horizontal="right" vertical="center" wrapText="1"/>
    </xf>
    <xf numFmtId="0" fontId="100" fillId="0" borderId="39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100" fillId="0" borderId="40" xfId="0" applyFont="1" applyBorder="1" applyAlignment="1">
      <alignment horizontal="center" vertical="center" wrapText="1"/>
    </xf>
    <xf numFmtId="0" fontId="100" fillId="0" borderId="39" xfId="0" applyFont="1" applyBorder="1" applyAlignment="1">
      <alignment horizontal="right" vertical="center" wrapText="1"/>
    </xf>
    <xf numFmtId="0" fontId="100" fillId="0" borderId="0" xfId="0" applyFont="1" applyBorder="1" applyAlignment="1">
      <alignment horizontal="right" vertical="center" wrapText="1"/>
    </xf>
    <xf numFmtId="0" fontId="100" fillId="0" borderId="40" xfId="0" applyFont="1" applyBorder="1" applyAlignment="1">
      <alignment horizontal="right" vertical="center" wrapText="1"/>
    </xf>
    <xf numFmtId="0" fontId="100" fillId="0" borderId="140" xfId="0" applyFont="1" applyBorder="1" applyAlignment="1">
      <alignment horizontal="justify" vertical="center" wrapText="1"/>
    </xf>
    <xf numFmtId="0" fontId="100" fillId="0" borderId="141" xfId="0" applyFont="1" applyBorder="1" applyAlignment="1">
      <alignment horizontal="justify" vertical="center" wrapText="1"/>
    </xf>
    <xf numFmtId="0" fontId="100" fillId="0" borderId="142" xfId="0" applyFont="1" applyBorder="1" applyAlignment="1">
      <alignment horizontal="justify" vertical="center" wrapText="1"/>
    </xf>
    <xf numFmtId="0" fontId="100" fillId="0" borderId="98" xfId="0" applyFont="1" applyBorder="1" applyAlignment="1">
      <alignment horizontal="justify" vertical="center" wrapText="1"/>
    </xf>
    <xf numFmtId="0" fontId="100" fillId="0" borderId="99" xfId="0" applyFont="1" applyBorder="1" applyAlignment="1">
      <alignment horizontal="justify" vertical="center" wrapText="1"/>
    </xf>
    <xf numFmtId="0" fontId="100" fillId="0" borderId="100" xfId="0" applyFont="1" applyBorder="1" applyAlignment="1">
      <alignment horizontal="justify" vertical="center" wrapText="1"/>
    </xf>
    <xf numFmtId="0" fontId="123" fillId="0" borderId="39" xfId="0" applyFont="1" applyBorder="1" applyAlignment="1">
      <alignment horizontal="right" vertical="center" wrapText="1"/>
    </xf>
    <xf numFmtId="0" fontId="124" fillId="0" borderId="39" xfId="0" applyFont="1" applyBorder="1" applyAlignment="1">
      <alignment horizontal="justify" vertical="center" wrapText="1"/>
    </xf>
    <xf numFmtId="0" fontId="124" fillId="0" borderId="0" xfId="0" applyFont="1" applyBorder="1" applyAlignment="1">
      <alignment horizontal="justify" vertical="center" wrapText="1"/>
    </xf>
    <xf numFmtId="0" fontId="124" fillId="0" borderId="40" xfId="0" applyFont="1" applyBorder="1" applyAlignment="1">
      <alignment horizontal="justify" vertical="center" wrapText="1"/>
    </xf>
    <xf numFmtId="0" fontId="124" fillId="0" borderId="143" xfId="0" applyFont="1" applyBorder="1" applyAlignment="1">
      <alignment horizontal="justify" vertical="center" wrapText="1"/>
    </xf>
    <xf numFmtId="0" fontId="124" fillId="0" borderId="144" xfId="0" applyFont="1" applyBorder="1" applyAlignment="1">
      <alignment horizontal="justify" vertical="center" wrapText="1"/>
    </xf>
    <xf numFmtId="0" fontId="124" fillId="0" borderId="124" xfId="0" applyFont="1" applyBorder="1" applyAlignment="1">
      <alignment horizontal="justify" vertical="center" wrapText="1"/>
    </xf>
    <xf numFmtId="0" fontId="124" fillId="0" borderId="145" xfId="0" applyFont="1" applyBorder="1" applyAlignment="1">
      <alignment horizontal="right" vertical="center" wrapText="1"/>
    </xf>
    <xf numFmtId="0" fontId="124" fillId="0" borderId="146" xfId="0" applyFont="1" applyBorder="1" applyAlignment="1">
      <alignment horizontal="right" vertical="center" wrapText="1"/>
    </xf>
    <xf numFmtId="0" fontId="124" fillId="0" borderId="127" xfId="0" applyFont="1" applyBorder="1" applyAlignment="1">
      <alignment horizontal="right" vertical="center" wrapText="1"/>
    </xf>
    <xf numFmtId="0" fontId="125" fillId="0" borderId="140" xfId="0" applyFont="1" applyBorder="1" applyAlignment="1">
      <alignment horizontal="justify" vertical="center" wrapText="1"/>
    </xf>
    <xf numFmtId="0" fontId="125" fillId="0" borderId="141" xfId="0" applyFont="1" applyBorder="1" applyAlignment="1">
      <alignment horizontal="justify" vertical="center" wrapText="1"/>
    </xf>
    <xf numFmtId="0" fontId="125" fillId="0" borderId="142" xfId="0" applyFont="1" applyBorder="1" applyAlignment="1">
      <alignment horizontal="justify" vertical="center" wrapText="1"/>
    </xf>
    <xf numFmtId="0" fontId="100" fillId="0" borderId="147" xfId="0" applyFont="1" applyBorder="1" applyAlignment="1">
      <alignment horizontal="center" vertical="center" wrapText="1"/>
    </xf>
    <xf numFmtId="0" fontId="100" fillId="0" borderId="148" xfId="0" applyFont="1" applyBorder="1" applyAlignment="1">
      <alignment horizontal="center" vertical="center" wrapText="1"/>
    </xf>
    <xf numFmtId="0" fontId="100" fillId="0" borderId="149" xfId="0" applyFont="1" applyBorder="1" applyAlignment="1">
      <alignment horizontal="center" vertical="center" wrapText="1"/>
    </xf>
    <xf numFmtId="0" fontId="100" fillId="40" borderId="150" xfId="0" applyFont="1" applyFill="1" applyBorder="1" applyAlignment="1">
      <alignment horizontal="center" vertical="center" wrapText="1"/>
    </xf>
    <xf numFmtId="0" fontId="100" fillId="40" borderId="151" xfId="0" applyFont="1" applyFill="1" applyBorder="1" applyAlignment="1">
      <alignment horizontal="center" vertical="center" wrapText="1"/>
    </xf>
    <xf numFmtId="0" fontId="100" fillId="40" borderId="152" xfId="0" applyFont="1" applyFill="1" applyBorder="1" applyAlignment="1">
      <alignment horizontal="center" vertical="center" wrapText="1"/>
    </xf>
    <xf numFmtId="0" fontId="124" fillId="0" borderId="153" xfId="0" applyFont="1" applyBorder="1" applyAlignment="1">
      <alignment horizontal="justify" vertical="center" wrapText="1"/>
    </xf>
    <xf numFmtId="0" fontId="124" fillId="0" borderId="154" xfId="0" applyFont="1" applyBorder="1" applyAlignment="1">
      <alignment horizontal="justify" vertical="center" wrapText="1"/>
    </xf>
    <xf numFmtId="0" fontId="124" fillId="0" borderId="123" xfId="0" applyFont="1" applyBorder="1" applyAlignment="1">
      <alignment horizontal="justify" vertical="center" wrapText="1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10" xfId="50"/>
    <cellStyle name="쉼표 [0] 2 2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2 7" xfId="66"/>
    <cellStyle name="표준 3" xfId="67"/>
    <cellStyle name="표준 3 2" xfId="68"/>
    <cellStyle name="표준 4" xfId="69"/>
    <cellStyle name="표준 5" xfId="70"/>
    <cellStyle name="표준 6" xfId="71"/>
    <cellStyle name="표준_신대치지국결의서1" xfId="72"/>
    <cellStyle name="표준_신대치지국결의서1_소득세실무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44208;&#49328;_&#47928;&#54868;&#50689;&#53664;&#50672;&#44396;&#508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신고의무"/>
      <sheetName val="재무제표"/>
      <sheetName val="연간기부금"/>
      <sheetName val="법인세"/>
      <sheetName val="지방세"/>
      <sheetName val="출현현황"/>
      <sheetName val="운용소득"/>
      <sheetName val="기부자별"/>
      <sheetName val="기부금영수증"/>
      <sheetName val="기부금영수증발급명세서"/>
      <sheetName val="점검결과보고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1"/>
  <sheetViews>
    <sheetView zoomScalePageLayoutView="0" workbookViewId="0" topLeftCell="A43">
      <selection activeCell="D24" sqref="D24"/>
    </sheetView>
  </sheetViews>
  <sheetFormatPr defaultColWidth="8.77734375" defaultRowHeight="13.5"/>
  <cols>
    <col min="1" max="1" width="8.77734375" style="143" customWidth="1"/>
    <col min="2" max="2" width="7.88671875" style="142" customWidth="1"/>
    <col min="3" max="3" width="20.10546875" style="142" customWidth="1"/>
    <col min="4" max="4" width="19.3359375" style="142" customWidth="1"/>
    <col min="5" max="5" width="11.3359375" style="142" customWidth="1"/>
    <col min="6" max="6" width="18.6640625" style="142" customWidth="1"/>
    <col min="7" max="7" width="95.21484375" style="142" customWidth="1"/>
    <col min="8" max="8" width="79.21484375" style="142" customWidth="1"/>
    <col min="9" max="9" width="8.77734375" style="142" customWidth="1"/>
    <col min="10" max="16384" width="8.77734375" style="143" customWidth="1"/>
  </cols>
  <sheetData>
    <row r="2" spans="2:4" ht="16.5">
      <c r="B2" s="142" t="s">
        <v>224</v>
      </c>
      <c r="C2" s="142" t="s">
        <v>223</v>
      </c>
      <c r="D2" s="8" t="s">
        <v>587</v>
      </c>
    </row>
    <row r="3" ht="16.5">
      <c r="C3" s="142" t="s">
        <v>478</v>
      </c>
    </row>
    <row r="4" spans="4:5" ht="16.5">
      <c r="D4" s="142" t="s">
        <v>471</v>
      </c>
      <c r="E4" s="142" t="s">
        <v>473</v>
      </c>
    </row>
    <row r="5" spans="4:5" ht="16.5">
      <c r="D5" s="142" t="s">
        <v>472</v>
      </c>
      <c r="E5" s="142" t="s">
        <v>474</v>
      </c>
    </row>
    <row r="6" spans="4:5" ht="16.5">
      <c r="D6" s="142" t="s">
        <v>472</v>
      </c>
      <c r="E6" s="142" t="s">
        <v>475</v>
      </c>
    </row>
    <row r="7" spans="4:5" ht="16.5">
      <c r="D7" s="142" t="s">
        <v>472</v>
      </c>
      <c r="E7" s="142" t="s">
        <v>476</v>
      </c>
    </row>
    <row r="8" spans="4:5" ht="16.5">
      <c r="D8" s="142" t="s">
        <v>472</v>
      </c>
      <c r="E8" s="142" t="s">
        <v>477</v>
      </c>
    </row>
    <row r="10" spans="3:4" ht="16.5">
      <c r="C10" s="142" t="s">
        <v>479</v>
      </c>
      <c r="D10" s="144">
        <v>470323000</v>
      </c>
    </row>
    <row r="11" spans="3:4" ht="16.5">
      <c r="C11" s="142" t="s">
        <v>480</v>
      </c>
      <c r="D11" s="142" t="s">
        <v>481</v>
      </c>
    </row>
    <row r="12" spans="3:4" ht="16.5">
      <c r="C12" s="142" t="s">
        <v>482</v>
      </c>
      <c r="D12" s="142" t="s">
        <v>483</v>
      </c>
    </row>
    <row r="15" spans="2:9" ht="16.5">
      <c r="B15" s="142" t="s">
        <v>219</v>
      </c>
      <c r="C15" s="142" t="s">
        <v>220</v>
      </c>
      <c r="E15" s="9" t="s">
        <v>221</v>
      </c>
      <c r="F15" s="9"/>
      <c r="G15" s="9"/>
      <c r="H15" s="9"/>
      <c r="I15" s="9"/>
    </row>
    <row r="16" spans="2:9" ht="16.5">
      <c r="B16" s="9" t="s">
        <v>217</v>
      </c>
      <c r="C16" s="142" t="s">
        <v>13</v>
      </c>
      <c r="D16" s="9"/>
      <c r="E16" s="9" t="s">
        <v>102</v>
      </c>
      <c r="F16" s="9"/>
      <c r="G16" s="9"/>
      <c r="H16" s="9"/>
      <c r="I16" s="9"/>
    </row>
    <row r="17" spans="2:9" ht="16.5">
      <c r="B17" s="9" t="s">
        <v>217</v>
      </c>
      <c r="C17" s="142" t="s">
        <v>14</v>
      </c>
      <c r="D17" s="9"/>
      <c r="E17" s="9" t="s">
        <v>15</v>
      </c>
      <c r="F17" s="9"/>
      <c r="G17" s="9"/>
      <c r="H17" s="9"/>
      <c r="I17" s="9"/>
    </row>
    <row r="18" spans="2:9" ht="16.5">
      <c r="B18" s="9" t="s">
        <v>218</v>
      </c>
      <c r="C18" s="142" t="s">
        <v>16</v>
      </c>
      <c r="D18" s="9"/>
      <c r="E18" s="9" t="s">
        <v>79</v>
      </c>
      <c r="F18" s="9"/>
      <c r="G18" s="9"/>
      <c r="H18" s="9"/>
      <c r="I18" s="9"/>
    </row>
    <row r="19" spans="2:9" ht="16.5">
      <c r="B19" s="9"/>
      <c r="D19" s="9"/>
      <c r="E19" s="9" t="s">
        <v>94</v>
      </c>
      <c r="F19" s="145"/>
      <c r="G19" s="145"/>
      <c r="H19" s="146"/>
      <c r="I19" s="143"/>
    </row>
    <row r="20" spans="2:9" ht="16.5">
      <c r="B20" s="9"/>
      <c r="D20" s="9"/>
      <c r="E20" s="9" t="s">
        <v>95</v>
      </c>
      <c r="F20" s="145"/>
      <c r="G20" s="145"/>
      <c r="H20" s="145"/>
      <c r="I20" s="146"/>
    </row>
    <row r="21" spans="2:9" ht="16.5">
      <c r="B21" s="9"/>
      <c r="D21" s="9"/>
      <c r="E21" s="9" t="s">
        <v>96</v>
      </c>
      <c r="F21" s="145"/>
      <c r="G21" s="145"/>
      <c r="H21" s="145"/>
      <c r="I21" s="146"/>
    </row>
    <row r="22" spans="2:9" ht="16.5">
      <c r="B22" s="9"/>
      <c r="D22" s="9"/>
      <c r="E22" s="9" t="s">
        <v>97</v>
      </c>
      <c r="F22" s="145"/>
      <c r="G22" s="145"/>
      <c r="H22" s="145"/>
      <c r="I22" s="146"/>
    </row>
    <row r="23" spans="2:9" ht="16.5">
      <c r="B23" s="9"/>
      <c r="D23" s="9"/>
      <c r="E23" s="9" t="s">
        <v>98</v>
      </c>
      <c r="F23" s="145"/>
      <c r="G23" s="145"/>
      <c r="H23" s="145"/>
      <c r="I23" s="146"/>
    </row>
    <row r="24" spans="2:9" ht="16.5">
      <c r="B24" s="9"/>
      <c r="C24" s="9"/>
      <c r="D24" s="9"/>
      <c r="E24" s="9" t="s">
        <v>99</v>
      </c>
      <c r="F24" s="145"/>
      <c r="G24" s="143"/>
      <c r="H24" s="143"/>
      <c r="I24" s="143"/>
    </row>
    <row r="25" spans="2:9" ht="16.5">
      <c r="B25" s="9" t="s">
        <v>217</v>
      </c>
      <c r="C25" s="142" t="s">
        <v>17</v>
      </c>
      <c r="D25" s="9"/>
      <c r="E25" s="9" t="s">
        <v>18</v>
      </c>
      <c r="F25" s="9"/>
      <c r="G25" s="9"/>
      <c r="H25" s="9"/>
      <c r="I25" s="9"/>
    </row>
    <row r="26" spans="2:9" ht="16.5">
      <c r="B26" s="9"/>
      <c r="C26" s="9" t="s">
        <v>86</v>
      </c>
      <c r="D26" s="9"/>
      <c r="E26" s="9" t="s">
        <v>80</v>
      </c>
      <c r="F26" s="9"/>
      <c r="G26" s="9"/>
      <c r="H26" s="9"/>
      <c r="I26" s="9"/>
    </row>
    <row r="27" spans="2:9" ht="16.5">
      <c r="B27" s="9"/>
      <c r="D27" s="9"/>
      <c r="E27" s="9" t="s">
        <v>81</v>
      </c>
      <c r="F27" s="9"/>
      <c r="G27" s="9"/>
      <c r="H27" s="9"/>
      <c r="I27" s="9"/>
    </row>
    <row r="28" spans="2:9" ht="16.5">
      <c r="B28" s="9"/>
      <c r="C28" s="9" t="s">
        <v>87</v>
      </c>
      <c r="D28" s="9"/>
      <c r="E28" s="9" t="s">
        <v>82</v>
      </c>
      <c r="F28" s="9"/>
      <c r="G28" s="9"/>
      <c r="H28" s="9"/>
      <c r="I28" s="9"/>
    </row>
    <row r="29" spans="2:9" ht="16.5">
      <c r="B29" s="9"/>
      <c r="D29" s="9"/>
      <c r="E29" s="9" t="s">
        <v>83</v>
      </c>
      <c r="F29" s="9"/>
      <c r="G29" s="9"/>
      <c r="H29" s="9"/>
      <c r="I29" s="9"/>
    </row>
    <row r="30" spans="2:9" ht="16.5">
      <c r="B30" s="9"/>
      <c r="C30" s="9" t="s">
        <v>88</v>
      </c>
      <c r="D30" s="9"/>
      <c r="E30" s="9" t="s">
        <v>84</v>
      </c>
      <c r="F30" s="9"/>
      <c r="G30" s="9"/>
      <c r="H30" s="9"/>
      <c r="I30" s="9"/>
    </row>
    <row r="31" spans="2:9" ht="16.5">
      <c r="B31" s="9" t="s">
        <v>222</v>
      </c>
      <c r="C31" s="9" t="s">
        <v>89</v>
      </c>
      <c r="D31" s="9"/>
      <c r="E31" s="9" t="s">
        <v>100</v>
      </c>
      <c r="F31" s="9"/>
      <c r="G31" s="9"/>
      <c r="H31" s="9"/>
      <c r="I31" s="9"/>
    </row>
    <row r="32" spans="2:9" ht="16.5">
      <c r="B32" s="9"/>
      <c r="D32" s="9"/>
      <c r="E32" s="9" t="s">
        <v>85</v>
      </c>
      <c r="F32" s="9"/>
      <c r="G32" s="9"/>
      <c r="H32" s="9"/>
      <c r="I32" s="9"/>
    </row>
    <row r="33" spans="2:9" ht="16.5">
      <c r="B33" s="9" t="s">
        <v>217</v>
      </c>
      <c r="C33" s="143" t="s">
        <v>90</v>
      </c>
      <c r="D33" s="9"/>
      <c r="E33" s="45" t="s">
        <v>101</v>
      </c>
      <c r="F33" s="9"/>
      <c r="G33" s="9"/>
      <c r="H33" s="9"/>
      <c r="I33" s="9"/>
    </row>
    <row r="34" spans="2:9" ht="16.5">
      <c r="B34" s="9"/>
      <c r="C34" s="143"/>
      <c r="D34" s="9"/>
      <c r="E34" s="143" t="s">
        <v>67</v>
      </c>
      <c r="F34" s="9"/>
      <c r="G34" s="9"/>
      <c r="H34" s="9"/>
      <c r="I34" s="9"/>
    </row>
    <row r="35" spans="2:9" ht="16.5">
      <c r="B35" s="9"/>
      <c r="D35" s="9"/>
      <c r="E35" s="143" t="s">
        <v>68</v>
      </c>
      <c r="F35" s="9"/>
      <c r="G35" s="9"/>
      <c r="H35" s="9"/>
      <c r="I35" s="9"/>
    </row>
    <row r="36" spans="2:9" ht="16.5">
      <c r="B36" s="9"/>
      <c r="D36" s="9"/>
      <c r="E36" s="143" t="s">
        <v>69</v>
      </c>
      <c r="F36" s="9"/>
      <c r="G36" s="9"/>
      <c r="H36" s="9"/>
      <c r="I36" s="9"/>
    </row>
    <row r="37" spans="2:9" ht="16.5">
      <c r="B37" s="9"/>
      <c r="D37" s="9"/>
      <c r="E37" s="143" t="s">
        <v>70</v>
      </c>
      <c r="F37" s="9"/>
      <c r="G37" s="9"/>
      <c r="H37" s="9"/>
      <c r="I37" s="9"/>
    </row>
    <row r="38" spans="2:9" ht="16.5">
      <c r="B38" s="9"/>
      <c r="D38" s="9"/>
      <c r="E38" s="143" t="s">
        <v>71</v>
      </c>
      <c r="F38" s="9"/>
      <c r="G38" s="9"/>
      <c r="H38" s="9"/>
      <c r="I38" s="9"/>
    </row>
    <row r="39" spans="2:9" ht="16.5">
      <c r="B39" s="9"/>
      <c r="D39" s="9"/>
      <c r="E39" s="143" t="s">
        <v>72</v>
      </c>
      <c r="F39" s="9"/>
      <c r="G39" s="9"/>
      <c r="H39" s="9"/>
      <c r="I39" s="9"/>
    </row>
    <row r="40" spans="2:9" ht="16.5">
      <c r="B40" s="9"/>
      <c r="D40" s="9"/>
      <c r="E40" s="143" t="s">
        <v>73</v>
      </c>
      <c r="F40" s="9"/>
      <c r="G40" s="9"/>
      <c r="H40" s="9"/>
      <c r="I40" s="9"/>
    </row>
    <row r="41" spans="2:9" ht="16.5">
      <c r="B41" s="9"/>
      <c r="D41" s="9"/>
      <c r="E41" s="143" t="s">
        <v>74</v>
      </c>
      <c r="F41" s="9"/>
      <c r="G41" s="9"/>
      <c r="H41" s="9"/>
      <c r="I41" s="9"/>
    </row>
    <row r="42" spans="2:9" ht="16.5">
      <c r="B42" s="9"/>
      <c r="D42" s="9"/>
      <c r="E42" s="143" t="s">
        <v>75</v>
      </c>
      <c r="F42" s="9"/>
      <c r="G42" s="9"/>
      <c r="H42" s="9"/>
      <c r="I42" s="9"/>
    </row>
    <row r="43" spans="2:9" ht="16.5">
      <c r="B43" s="9"/>
      <c r="D43" s="9"/>
      <c r="E43" s="143" t="s">
        <v>76</v>
      </c>
      <c r="F43" s="9"/>
      <c r="G43" s="9"/>
      <c r="H43" s="9"/>
      <c r="I43" s="9"/>
    </row>
    <row r="44" spans="2:9" ht="16.5">
      <c r="B44" s="9"/>
      <c r="D44" s="9"/>
      <c r="E44" s="143" t="s">
        <v>77</v>
      </c>
      <c r="F44" s="9"/>
      <c r="G44" s="9"/>
      <c r="H44" s="9"/>
      <c r="I44" s="9"/>
    </row>
    <row r="45" spans="2:9" ht="16.5">
      <c r="B45" s="9"/>
      <c r="D45" s="9"/>
      <c r="E45" s="143" t="s">
        <v>78</v>
      </c>
      <c r="F45" s="9"/>
      <c r="G45" s="9"/>
      <c r="H45" s="9"/>
      <c r="I45" s="9"/>
    </row>
    <row r="46" spans="2:9" ht="16.5">
      <c r="B46" s="9"/>
      <c r="C46" s="9"/>
      <c r="D46" s="9"/>
      <c r="E46" s="9"/>
      <c r="F46" s="9"/>
      <c r="G46" s="9"/>
      <c r="H46" s="9"/>
      <c r="I46" s="9"/>
    </row>
    <row r="47" spans="2:9" ht="16.5">
      <c r="B47" s="9"/>
      <c r="C47" s="9" t="s">
        <v>93</v>
      </c>
      <c r="D47" s="9"/>
      <c r="E47" s="9"/>
      <c r="F47" s="9"/>
      <c r="G47" s="9"/>
      <c r="H47" s="9"/>
      <c r="I47" s="9"/>
    </row>
    <row r="48" spans="2:11" ht="16.5">
      <c r="B48" s="143"/>
      <c r="C48" s="143"/>
      <c r="D48" s="143"/>
      <c r="E48" s="213" t="s">
        <v>19</v>
      </c>
      <c r="F48" s="213"/>
      <c r="G48" s="92" t="s">
        <v>20</v>
      </c>
      <c r="H48" s="9"/>
      <c r="I48" s="9"/>
      <c r="J48" s="9"/>
      <c r="K48" s="9"/>
    </row>
    <row r="49" spans="2:11" ht="16.5">
      <c r="B49" s="143"/>
      <c r="C49" s="143"/>
      <c r="D49" s="143"/>
      <c r="E49" s="212" t="s">
        <v>21</v>
      </c>
      <c r="F49" s="212" t="s">
        <v>22</v>
      </c>
      <c r="G49" s="91" t="s">
        <v>23</v>
      </c>
      <c r="H49" s="9"/>
      <c r="I49" s="9"/>
      <c r="J49" s="9"/>
      <c r="K49" s="9"/>
    </row>
    <row r="50" spans="2:11" ht="16.5">
      <c r="B50" s="143"/>
      <c r="C50" s="143"/>
      <c r="D50" s="143"/>
      <c r="E50" s="212"/>
      <c r="F50" s="212"/>
      <c r="G50" s="91" t="s">
        <v>24</v>
      </c>
      <c r="H50" s="9"/>
      <c r="I50" s="9"/>
      <c r="J50" s="9"/>
      <c r="K50" s="9"/>
    </row>
    <row r="51" spans="2:11" ht="16.5">
      <c r="B51" s="143"/>
      <c r="C51" s="143"/>
      <c r="D51" s="143"/>
      <c r="E51" s="212"/>
      <c r="F51" s="91" t="s">
        <v>25</v>
      </c>
      <c r="G51" s="91" t="s">
        <v>26</v>
      </c>
      <c r="H51" s="9"/>
      <c r="I51" s="9"/>
      <c r="J51" s="9"/>
      <c r="K51" s="9"/>
    </row>
    <row r="52" spans="2:11" ht="16.5">
      <c r="B52" s="143"/>
      <c r="C52" s="143"/>
      <c r="D52" s="143"/>
      <c r="E52" s="212"/>
      <c r="F52" s="212" t="s">
        <v>27</v>
      </c>
      <c r="G52" s="91" t="s">
        <v>28</v>
      </c>
      <c r="H52" s="9"/>
      <c r="I52" s="9"/>
      <c r="J52" s="9"/>
      <c r="K52" s="9"/>
    </row>
    <row r="53" spans="2:11" ht="16.5">
      <c r="B53" s="143"/>
      <c r="C53" s="143"/>
      <c r="D53" s="143"/>
      <c r="E53" s="212"/>
      <c r="F53" s="212"/>
      <c r="G53" s="91" t="s">
        <v>29</v>
      </c>
      <c r="H53" s="9"/>
      <c r="I53" s="9"/>
      <c r="J53" s="9"/>
      <c r="K53" s="9"/>
    </row>
    <row r="54" spans="2:11" ht="16.5">
      <c r="B54" s="143"/>
      <c r="C54" s="143"/>
      <c r="D54" s="143"/>
      <c r="E54" s="212" t="s">
        <v>30</v>
      </c>
      <c r="F54" s="212" t="s">
        <v>31</v>
      </c>
      <c r="G54" s="91" t="s">
        <v>91</v>
      </c>
      <c r="H54" s="9"/>
      <c r="I54" s="9"/>
      <c r="J54" s="9"/>
      <c r="K54" s="9"/>
    </row>
    <row r="55" spans="2:11" ht="33">
      <c r="B55" s="143"/>
      <c r="C55" s="143"/>
      <c r="D55" s="143"/>
      <c r="E55" s="212"/>
      <c r="F55" s="212"/>
      <c r="G55" s="91" t="s">
        <v>32</v>
      </c>
      <c r="H55" s="9"/>
      <c r="I55" s="9"/>
      <c r="J55" s="9"/>
      <c r="K55" s="9"/>
    </row>
    <row r="56" spans="2:11" ht="33">
      <c r="B56" s="143"/>
      <c r="C56" s="143"/>
      <c r="D56" s="143"/>
      <c r="E56" s="212"/>
      <c r="F56" s="212"/>
      <c r="G56" s="91" t="s">
        <v>33</v>
      </c>
      <c r="H56" s="9"/>
      <c r="I56" s="9"/>
      <c r="J56" s="9"/>
      <c r="K56" s="9"/>
    </row>
    <row r="57" spans="2:11" ht="33">
      <c r="B57" s="143"/>
      <c r="C57" s="143"/>
      <c r="D57" s="143"/>
      <c r="E57" s="212"/>
      <c r="F57" s="212" t="s">
        <v>34</v>
      </c>
      <c r="G57" s="91" t="s">
        <v>35</v>
      </c>
      <c r="H57" s="9"/>
      <c r="I57" s="9"/>
      <c r="J57" s="9"/>
      <c r="K57" s="9"/>
    </row>
    <row r="58" spans="2:11" ht="16.5">
      <c r="B58" s="143"/>
      <c r="C58" s="143"/>
      <c r="D58" s="143"/>
      <c r="E58" s="212"/>
      <c r="F58" s="212"/>
      <c r="G58" s="91" t="s">
        <v>36</v>
      </c>
      <c r="H58" s="9"/>
      <c r="I58" s="9"/>
      <c r="J58" s="9"/>
      <c r="K58" s="9"/>
    </row>
    <row r="59" spans="2:11" ht="16.5">
      <c r="B59" s="143"/>
      <c r="C59" s="143"/>
      <c r="D59" s="143"/>
      <c r="E59" s="212" t="s">
        <v>37</v>
      </c>
      <c r="F59" s="212"/>
      <c r="G59" s="91" t="s">
        <v>38</v>
      </c>
      <c r="H59" s="9"/>
      <c r="I59" s="9"/>
      <c r="J59" s="9"/>
      <c r="K59" s="9"/>
    </row>
    <row r="60" spans="2:11" ht="16.5">
      <c r="B60" s="143"/>
      <c r="C60" s="143"/>
      <c r="D60" s="143"/>
      <c r="E60" s="212" t="s">
        <v>39</v>
      </c>
      <c r="F60" s="212"/>
      <c r="G60" s="91" t="s">
        <v>92</v>
      </c>
      <c r="H60" s="9"/>
      <c r="I60" s="9"/>
      <c r="J60" s="9"/>
      <c r="K60" s="9"/>
    </row>
    <row r="61" spans="2:11" ht="16.5">
      <c r="B61" s="143"/>
      <c r="C61" s="143"/>
      <c r="D61" s="143"/>
      <c r="E61" s="212"/>
      <c r="F61" s="212"/>
      <c r="G61" s="91" t="s">
        <v>40</v>
      </c>
      <c r="H61" s="9"/>
      <c r="I61" s="9"/>
      <c r="J61" s="9"/>
      <c r="K61" s="9"/>
    </row>
    <row r="62" spans="2:11" ht="16.5">
      <c r="B62" s="143"/>
      <c r="C62" s="143"/>
      <c r="D62" s="143"/>
      <c r="E62" s="212"/>
      <c r="F62" s="212"/>
      <c r="G62" s="91" t="s">
        <v>41</v>
      </c>
      <c r="H62" s="9"/>
      <c r="I62" s="9"/>
      <c r="J62" s="9"/>
      <c r="K62" s="9"/>
    </row>
    <row r="63" spans="2:11" ht="33">
      <c r="B63" s="143"/>
      <c r="C63" s="143"/>
      <c r="D63" s="143"/>
      <c r="E63" s="212" t="s">
        <v>42</v>
      </c>
      <c r="F63" s="91" t="s">
        <v>43</v>
      </c>
      <c r="G63" s="91" t="s">
        <v>44</v>
      </c>
      <c r="H63" s="9"/>
      <c r="I63" s="9"/>
      <c r="J63" s="9"/>
      <c r="K63" s="9"/>
    </row>
    <row r="64" spans="2:11" ht="16.5">
      <c r="B64" s="143"/>
      <c r="C64" s="143"/>
      <c r="D64" s="143"/>
      <c r="E64" s="212"/>
      <c r="F64" s="91" t="s">
        <v>45</v>
      </c>
      <c r="G64" s="91" t="s">
        <v>46</v>
      </c>
      <c r="H64" s="9"/>
      <c r="I64" s="9"/>
      <c r="J64" s="9"/>
      <c r="K64" s="9"/>
    </row>
    <row r="65" spans="2:11" ht="16.5">
      <c r="B65" s="143"/>
      <c r="C65" s="143"/>
      <c r="D65" s="143"/>
      <c r="E65" s="212"/>
      <c r="F65" s="91" t="s">
        <v>47</v>
      </c>
      <c r="G65" s="91" t="s">
        <v>48</v>
      </c>
      <c r="H65" s="9"/>
      <c r="I65" s="9"/>
      <c r="J65" s="9"/>
      <c r="K65" s="9"/>
    </row>
    <row r="66" spans="2:9" ht="16.5">
      <c r="B66" s="9"/>
      <c r="C66" s="9"/>
      <c r="D66" s="9"/>
      <c r="E66" s="9"/>
      <c r="F66" s="9"/>
      <c r="G66" s="9"/>
      <c r="H66" s="9"/>
      <c r="I66" s="9"/>
    </row>
    <row r="67" spans="2:9" ht="16.5">
      <c r="B67" s="9"/>
      <c r="C67" s="9"/>
      <c r="D67" s="9"/>
      <c r="E67" s="9"/>
      <c r="F67" s="9"/>
      <c r="G67" s="9"/>
      <c r="H67" s="9"/>
      <c r="I67" s="9"/>
    </row>
    <row r="68" spans="2:9" ht="16.5">
      <c r="B68" s="9"/>
      <c r="C68" s="9"/>
      <c r="D68" s="9"/>
      <c r="E68" s="9"/>
      <c r="F68" s="9"/>
      <c r="G68" s="9"/>
      <c r="H68" s="9"/>
      <c r="I68" s="9"/>
    </row>
    <row r="69" spans="2:9" ht="16.5">
      <c r="B69" s="9"/>
      <c r="C69" s="9"/>
      <c r="D69" s="9"/>
      <c r="E69" s="9"/>
      <c r="F69" s="9"/>
      <c r="G69" s="9"/>
      <c r="H69" s="9"/>
      <c r="I69" s="9"/>
    </row>
    <row r="70" spans="2:9" ht="16.5">
      <c r="B70" s="9"/>
      <c r="C70" s="9"/>
      <c r="D70" s="9"/>
      <c r="E70" s="9"/>
      <c r="F70" s="9"/>
      <c r="G70" s="9"/>
      <c r="H70" s="9"/>
      <c r="I70" s="9"/>
    </row>
    <row r="71" spans="2:9" ht="16.5">
      <c r="B71" s="9"/>
      <c r="C71" s="9"/>
      <c r="D71" s="9"/>
      <c r="E71" s="9"/>
      <c r="F71" s="9"/>
      <c r="G71" s="9"/>
      <c r="H71" s="9"/>
      <c r="I71" s="9"/>
    </row>
  </sheetData>
  <sheetProtection/>
  <mergeCells count="10">
    <mergeCell ref="E59:F59"/>
    <mergeCell ref="E60:F62"/>
    <mergeCell ref="E63:E65"/>
    <mergeCell ref="E48:F48"/>
    <mergeCell ref="E49:E53"/>
    <mergeCell ref="F49:F50"/>
    <mergeCell ref="F52:F53"/>
    <mergeCell ref="E54:E58"/>
    <mergeCell ref="F54:F56"/>
    <mergeCell ref="F57:F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91"/>
  <sheetViews>
    <sheetView zoomScalePageLayoutView="0" workbookViewId="0" topLeftCell="A1">
      <selection activeCell="C97" sqref="C97"/>
    </sheetView>
  </sheetViews>
  <sheetFormatPr defaultColWidth="10.88671875" defaultRowHeight="13.5"/>
  <cols>
    <col min="1" max="1" width="4.4453125" style="125" customWidth="1"/>
    <col min="2" max="2" width="30.88671875" style="125" bestFit="1" customWidth="1"/>
    <col min="3" max="3" width="12.88671875" style="125" bestFit="1" customWidth="1"/>
    <col min="4" max="5" width="14.4453125" style="125" bestFit="1" customWidth="1"/>
    <col min="6" max="6" width="16.4453125" style="125" bestFit="1" customWidth="1"/>
    <col min="7" max="7" width="13.5546875" style="125" bestFit="1" customWidth="1"/>
    <col min="8" max="8" width="13.4453125" style="125" bestFit="1" customWidth="1"/>
    <col min="9" max="9" width="14.5546875" style="125" bestFit="1" customWidth="1"/>
    <col min="10" max="10" width="13.3359375" style="125" customWidth="1"/>
    <col min="11" max="11" width="13.99609375" style="125" bestFit="1" customWidth="1"/>
    <col min="12" max="12" width="10.88671875" style="125" customWidth="1"/>
    <col min="13" max="13" width="12.77734375" style="125" bestFit="1" customWidth="1"/>
    <col min="14" max="14" width="11.3359375" style="125" bestFit="1" customWidth="1"/>
    <col min="15" max="15" width="12.21484375" style="125" bestFit="1" customWidth="1"/>
    <col min="16" max="16384" width="10.88671875" style="125" customWidth="1"/>
  </cols>
  <sheetData>
    <row r="1" ht="16.5"/>
    <row r="2" ht="16.5">
      <c r="B2" s="125" t="s">
        <v>615</v>
      </c>
    </row>
    <row r="3" ht="16.5"/>
    <row r="4" ht="16.5">
      <c r="B4" s="165" t="s">
        <v>616</v>
      </c>
    </row>
    <row r="5" spans="2:7" ht="16.5">
      <c r="B5" s="161" t="s">
        <v>617</v>
      </c>
      <c r="C5" s="161" t="s">
        <v>618</v>
      </c>
      <c r="D5" s="161" t="s">
        <v>619</v>
      </c>
      <c r="E5" s="161" t="s">
        <v>620</v>
      </c>
      <c r="F5" s="161" t="s">
        <v>621</v>
      </c>
      <c r="G5" s="161" t="s">
        <v>622</v>
      </c>
    </row>
    <row r="6" spans="2:7" ht="16.5">
      <c r="B6" s="12">
        <f>SUM(C6:G6)</f>
        <v>3601552044</v>
      </c>
      <c r="C6" s="12">
        <f>재무제표!C24</f>
        <v>1911948689</v>
      </c>
      <c r="D6" s="12">
        <f>재무제표!C25+재무제표!C26</f>
        <v>1558668663</v>
      </c>
      <c r="E6" s="12"/>
      <c r="F6" s="12">
        <f>재무제표!C11</f>
        <v>97830654</v>
      </c>
      <c r="G6" s="12">
        <f>재무제표!C41-C6-D6-E6-F6</f>
        <v>33104038</v>
      </c>
    </row>
    <row r="7" ht="16.5"/>
    <row r="8" ht="16.5"/>
    <row r="9" ht="16.5">
      <c r="B9" s="165" t="s">
        <v>623</v>
      </c>
    </row>
    <row r="10" spans="2:9" ht="16.5">
      <c r="B10" s="214" t="s">
        <v>576</v>
      </c>
      <c r="C10" s="214" t="s">
        <v>521</v>
      </c>
      <c r="D10" s="214"/>
      <c r="E10" s="214"/>
      <c r="F10" s="214" t="s">
        <v>512</v>
      </c>
      <c r="G10" s="214"/>
      <c r="H10" s="214"/>
      <c r="I10" s="214" t="s">
        <v>284</v>
      </c>
    </row>
    <row r="11" spans="2:9" ht="16.5">
      <c r="B11" s="214"/>
      <c r="C11" s="161" t="s">
        <v>624</v>
      </c>
      <c r="D11" s="161" t="s">
        <v>577</v>
      </c>
      <c r="E11" s="161" t="s">
        <v>575</v>
      </c>
      <c r="F11" s="161"/>
      <c r="G11" s="161"/>
      <c r="H11" s="161" t="s">
        <v>575</v>
      </c>
      <c r="I11" s="214"/>
    </row>
    <row r="12" spans="2:9" ht="16.5">
      <c r="B12" s="12" t="s">
        <v>578</v>
      </c>
      <c r="C12" s="132"/>
      <c r="D12" s="132">
        <v>70820543</v>
      </c>
      <c r="E12" s="132">
        <f>SUM(C12:D12)</f>
        <v>70820543</v>
      </c>
      <c r="F12" s="166">
        <v>152800000</v>
      </c>
      <c r="G12" s="166"/>
      <c r="H12" s="141">
        <f>SUM(F12:G12)</f>
        <v>152800000</v>
      </c>
      <c r="I12" s="141">
        <f>SUM(H12,E12)</f>
        <v>223620543</v>
      </c>
    </row>
    <row r="13" spans="2:9" ht="16.5">
      <c r="B13" s="12" t="s">
        <v>625</v>
      </c>
      <c r="C13" s="132"/>
      <c r="D13" s="132">
        <v>62175323</v>
      </c>
      <c r="E13" s="132">
        <f>SUM(C13:D13)</f>
        <v>62175323</v>
      </c>
      <c r="F13" s="166">
        <v>163873145</v>
      </c>
      <c r="G13" s="166"/>
      <c r="H13" s="141">
        <f>SUM(F13:G13)</f>
        <v>163873145</v>
      </c>
      <c r="I13" s="141">
        <f>SUM(H13,E13)</f>
        <v>226048468</v>
      </c>
    </row>
    <row r="14" spans="2:9" ht="16.5">
      <c r="B14" s="12" t="s">
        <v>626</v>
      </c>
      <c r="C14" s="132">
        <f>C12-C13</f>
        <v>0</v>
      </c>
      <c r="D14" s="132">
        <f>D12-D13</f>
        <v>8645220</v>
      </c>
      <c r="E14" s="132">
        <f>SUM(C14:D14)</f>
        <v>8645220</v>
      </c>
      <c r="F14" s="166">
        <f>F12-F13</f>
        <v>-11073145</v>
      </c>
      <c r="G14" s="166">
        <f>G12-G13</f>
        <v>0</v>
      </c>
      <c r="H14" s="141">
        <f>SUM(F14:G14)</f>
        <v>-11073145</v>
      </c>
      <c r="I14" s="141">
        <f>SUM(H14,E14)</f>
        <v>-2427925</v>
      </c>
    </row>
    <row r="15" ht="16.5"/>
    <row r="16" ht="16.5"/>
    <row r="17" ht="16.5">
      <c r="B17" s="165" t="s">
        <v>627</v>
      </c>
    </row>
    <row r="18" spans="2:6" ht="16.5">
      <c r="B18" s="139" t="s">
        <v>584</v>
      </c>
      <c r="F18" s="140"/>
    </row>
    <row r="19" spans="2:12" s="46" customFormat="1" ht="16.5">
      <c r="B19" s="220" t="s">
        <v>206</v>
      </c>
      <c r="C19" s="221" t="s">
        <v>207</v>
      </c>
      <c r="D19" s="222" t="s">
        <v>208</v>
      </c>
      <c r="E19" s="223" t="s">
        <v>209</v>
      </c>
      <c r="F19" s="223" t="s">
        <v>210</v>
      </c>
      <c r="G19" s="219" t="s">
        <v>211</v>
      </c>
      <c r="H19" s="219" t="s">
        <v>212</v>
      </c>
      <c r="I19" s="219" t="s">
        <v>213</v>
      </c>
      <c r="J19" s="219"/>
      <c r="K19" s="220" t="s">
        <v>214</v>
      </c>
      <c r="L19" s="220" t="s">
        <v>733</v>
      </c>
    </row>
    <row r="20" spans="2:12" s="46" customFormat="1" ht="16.5">
      <c r="B20" s="220"/>
      <c r="C20" s="221"/>
      <c r="D20" s="222"/>
      <c r="E20" s="220"/>
      <c r="F20" s="220"/>
      <c r="G20" s="219"/>
      <c r="H20" s="219"/>
      <c r="I20" s="160" t="s">
        <v>215</v>
      </c>
      <c r="J20" s="160" t="s">
        <v>216</v>
      </c>
      <c r="K20" s="220"/>
      <c r="L20" s="220"/>
    </row>
    <row r="21" spans="2:12" s="45" customFormat="1" ht="16.5">
      <c r="B21" s="151" t="s">
        <v>744</v>
      </c>
      <c r="C21" s="150">
        <v>43585</v>
      </c>
      <c r="D21" s="154" t="s">
        <v>743</v>
      </c>
      <c r="E21" s="151"/>
      <c r="F21" s="152" t="s">
        <v>790</v>
      </c>
      <c r="G21" s="188"/>
      <c r="H21" s="153">
        <v>370397000</v>
      </c>
      <c r="I21" s="153">
        <f>H21</f>
        <v>370397000</v>
      </c>
      <c r="J21" s="153"/>
      <c r="K21" s="186"/>
      <c r="L21" s="153">
        <f>H21-I21-J21</f>
        <v>0</v>
      </c>
    </row>
    <row r="22" spans="2:12" s="45" customFormat="1" ht="16.5">
      <c r="B22" s="151" t="s">
        <v>734</v>
      </c>
      <c r="C22" s="150">
        <v>43585</v>
      </c>
      <c r="D22" s="154" t="s">
        <v>743</v>
      </c>
      <c r="E22" s="151"/>
      <c r="F22" s="152" t="s">
        <v>790</v>
      </c>
      <c r="G22" s="188"/>
      <c r="H22" s="153">
        <v>46926000</v>
      </c>
      <c r="I22" s="153">
        <f aca="true" t="shared" si="0" ref="I22:I27">H22</f>
        <v>46926000</v>
      </c>
      <c r="J22" s="153"/>
      <c r="K22" s="186"/>
      <c r="L22" s="153">
        <f aca="true" t="shared" si="1" ref="L22:L34">H22-I22-J22</f>
        <v>0</v>
      </c>
    </row>
    <row r="23" spans="2:12" s="45" customFormat="1" ht="16.5">
      <c r="B23" s="151" t="s">
        <v>735</v>
      </c>
      <c r="C23" s="150">
        <v>43585</v>
      </c>
      <c r="D23" s="154" t="s">
        <v>743</v>
      </c>
      <c r="E23" s="151"/>
      <c r="F23" s="152" t="s">
        <v>790</v>
      </c>
      <c r="G23" s="188"/>
      <c r="H23" s="153">
        <v>50000000</v>
      </c>
      <c r="I23" s="153">
        <f t="shared" si="0"/>
        <v>50000000</v>
      </c>
      <c r="J23" s="153"/>
      <c r="K23" s="186"/>
      <c r="L23" s="153">
        <f t="shared" si="1"/>
        <v>0</v>
      </c>
    </row>
    <row r="24" spans="2:12" s="45" customFormat="1" ht="16.5">
      <c r="B24" s="151" t="s">
        <v>745</v>
      </c>
      <c r="C24" s="150">
        <v>43585</v>
      </c>
      <c r="D24" s="154" t="s">
        <v>743</v>
      </c>
      <c r="E24" s="151"/>
      <c r="F24" s="152" t="s">
        <v>790</v>
      </c>
      <c r="G24" s="188"/>
      <c r="H24" s="153">
        <v>3000000</v>
      </c>
      <c r="I24" s="153">
        <f t="shared" si="0"/>
        <v>3000000</v>
      </c>
      <c r="J24" s="153"/>
      <c r="K24" s="186"/>
      <c r="L24" s="153">
        <f t="shared" si="1"/>
        <v>0</v>
      </c>
    </row>
    <row r="25" spans="2:12" s="45" customFormat="1" ht="16.5">
      <c r="B25" s="149" t="s">
        <v>11</v>
      </c>
      <c r="C25" s="150">
        <v>43678</v>
      </c>
      <c r="D25" s="47" t="s">
        <v>589</v>
      </c>
      <c r="E25" s="151"/>
      <c r="F25" s="152"/>
      <c r="G25" s="153"/>
      <c r="H25" s="153">
        <v>20000000</v>
      </c>
      <c r="I25" s="153">
        <f t="shared" si="0"/>
        <v>20000000</v>
      </c>
      <c r="J25" s="153"/>
      <c r="K25" s="186"/>
      <c r="L25" s="153">
        <f t="shared" si="1"/>
        <v>0</v>
      </c>
    </row>
    <row r="26" spans="2:12" s="45" customFormat="1" ht="16.5">
      <c r="B26" s="149" t="s">
        <v>11</v>
      </c>
      <c r="C26" s="150">
        <v>43679</v>
      </c>
      <c r="D26" s="47" t="s">
        <v>314</v>
      </c>
      <c r="E26" s="151"/>
      <c r="F26" s="152"/>
      <c r="G26" s="153"/>
      <c r="H26" s="153">
        <v>50000000</v>
      </c>
      <c r="I26" s="153">
        <f t="shared" si="0"/>
        <v>50000000</v>
      </c>
      <c r="J26" s="153"/>
      <c r="K26" s="186"/>
      <c r="L26" s="153">
        <f t="shared" si="1"/>
        <v>0</v>
      </c>
    </row>
    <row r="27" spans="2:12" s="45" customFormat="1" ht="16.5">
      <c r="B27" s="149" t="s">
        <v>11</v>
      </c>
      <c r="C27" s="150">
        <v>43680</v>
      </c>
      <c r="D27" s="154" t="s">
        <v>590</v>
      </c>
      <c r="E27" s="151"/>
      <c r="F27" s="151"/>
      <c r="G27" s="153"/>
      <c r="H27" s="153">
        <v>30000000</v>
      </c>
      <c r="I27" s="153">
        <f t="shared" si="0"/>
        <v>30000000</v>
      </c>
      <c r="J27" s="153"/>
      <c r="K27" s="186"/>
      <c r="L27" s="153">
        <f t="shared" si="1"/>
        <v>0</v>
      </c>
    </row>
    <row r="28" s="206" customFormat="1" ht="16.5"/>
    <row r="29" spans="2:12" s="46" customFormat="1" ht="16.5">
      <c r="B29" s="157" t="s">
        <v>594</v>
      </c>
      <c r="C29" s="150">
        <v>43920</v>
      </c>
      <c r="D29" s="148" t="s">
        <v>588</v>
      </c>
      <c r="E29" s="155"/>
      <c r="F29" s="158" t="s">
        <v>790</v>
      </c>
      <c r="G29" s="156"/>
      <c r="H29" s="156">
        <v>1479889484</v>
      </c>
      <c r="I29" s="156"/>
      <c r="J29" s="156">
        <v>1479889484</v>
      </c>
      <c r="K29" s="187" t="s">
        <v>596</v>
      </c>
      <c r="L29" s="153">
        <f>H29-I29-J29</f>
        <v>0</v>
      </c>
    </row>
    <row r="30" spans="2:12" s="46" customFormat="1" ht="16.5">
      <c r="B30" s="157" t="s">
        <v>595</v>
      </c>
      <c r="C30" s="150">
        <v>43920</v>
      </c>
      <c r="D30" s="148" t="s">
        <v>588</v>
      </c>
      <c r="E30" s="155"/>
      <c r="F30" s="158" t="s">
        <v>790</v>
      </c>
      <c r="G30" s="156"/>
      <c r="H30" s="156">
        <v>1473942429</v>
      </c>
      <c r="I30" s="156"/>
      <c r="J30" s="156">
        <v>1473942429</v>
      </c>
      <c r="K30" s="187" t="s">
        <v>596</v>
      </c>
      <c r="L30" s="153">
        <f>H30-I30-J30</f>
        <v>0</v>
      </c>
    </row>
    <row r="31" spans="2:12" s="45" customFormat="1" ht="16.5">
      <c r="B31" s="149" t="s">
        <v>11</v>
      </c>
      <c r="C31" s="150">
        <v>43917</v>
      </c>
      <c r="D31" s="47" t="s">
        <v>473</v>
      </c>
      <c r="E31" s="151"/>
      <c r="F31" s="152" t="s">
        <v>790</v>
      </c>
      <c r="G31" s="153"/>
      <c r="H31" s="153">
        <v>100000000</v>
      </c>
      <c r="I31" s="153"/>
      <c r="J31" s="153">
        <v>100000000</v>
      </c>
      <c r="K31" s="186"/>
      <c r="L31" s="153">
        <f t="shared" si="1"/>
        <v>0</v>
      </c>
    </row>
    <row r="32" spans="2:12" s="8" customFormat="1" ht="16.5">
      <c r="B32" s="149" t="s">
        <v>11</v>
      </c>
      <c r="C32" s="150">
        <v>43920</v>
      </c>
      <c r="D32" s="47" t="s">
        <v>592</v>
      </c>
      <c r="E32" s="147"/>
      <c r="F32" s="152" t="s">
        <v>791</v>
      </c>
      <c r="G32" s="147"/>
      <c r="H32" s="153">
        <v>50000000</v>
      </c>
      <c r="I32" s="147"/>
      <c r="J32" s="156">
        <v>7488013</v>
      </c>
      <c r="K32" s="147"/>
      <c r="L32" s="153">
        <f t="shared" si="1"/>
        <v>42511987</v>
      </c>
    </row>
    <row r="33" spans="2:12" s="46" customFormat="1" ht="16.5">
      <c r="B33" s="149" t="s">
        <v>11</v>
      </c>
      <c r="C33" s="150">
        <v>44048</v>
      </c>
      <c r="D33" s="47" t="s">
        <v>432</v>
      </c>
      <c r="E33" s="155"/>
      <c r="F33" s="152" t="s">
        <v>585</v>
      </c>
      <c r="G33" s="156"/>
      <c r="H33" s="153">
        <v>750000</v>
      </c>
      <c r="I33" s="156"/>
      <c r="J33" s="156"/>
      <c r="K33" s="187"/>
      <c r="L33" s="153">
        <f t="shared" si="1"/>
        <v>750000</v>
      </c>
    </row>
    <row r="34" spans="2:12" s="46" customFormat="1" ht="16.5">
      <c r="B34" s="155"/>
      <c r="C34" s="159"/>
      <c r="D34" s="148"/>
      <c r="E34" s="155"/>
      <c r="F34" s="158"/>
      <c r="G34" s="156"/>
      <c r="H34" s="156">
        <f>SUM(H21:H33)</f>
        <v>3674904913</v>
      </c>
      <c r="I34" s="156">
        <f>SUM(I21:I33)</f>
        <v>570323000</v>
      </c>
      <c r="J34" s="156">
        <f>SUM(J21:J33)</f>
        <v>3061319926</v>
      </c>
      <c r="K34" s="187"/>
      <c r="L34" s="189">
        <f t="shared" si="1"/>
        <v>43261987</v>
      </c>
    </row>
    <row r="35" spans="3:8" ht="16.5">
      <c r="C35" s="167"/>
      <c r="D35" s="167"/>
      <c r="E35" s="168"/>
      <c r="F35" s="168"/>
      <c r="G35" s="168"/>
      <c r="H35" s="168"/>
    </row>
    <row r="36" spans="3:13" ht="16.5">
      <c r="C36" s="167"/>
      <c r="D36" s="168"/>
      <c r="E36" s="168"/>
      <c r="F36" s="168"/>
      <c r="G36" s="168"/>
      <c r="L36" s="125">
        <f>L37-L34</f>
        <v>31749885</v>
      </c>
      <c r="M36" s="125" t="s">
        <v>768</v>
      </c>
    </row>
    <row r="37" spans="2:14" ht="16.5">
      <c r="B37" s="165" t="s">
        <v>708</v>
      </c>
      <c r="F37" s="168"/>
      <c r="G37" s="168"/>
      <c r="H37" s="168"/>
      <c r="I37" s="168"/>
      <c r="J37" s="168"/>
      <c r="K37" s="168"/>
      <c r="L37" s="125">
        <f>재무제표!D11</f>
        <v>75011872</v>
      </c>
      <c r="M37" s="168" t="s">
        <v>769</v>
      </c>
      <c r="N37" s="168"/>
    </row>
    <row r="38" spans="2:14" s="140" customFormat="1" ht="16.5">
      <c r="B38" s="140" t="s">
        <v>709</v>
      </c>
      <c r="F38" s="168"/>
      <c r="G38" s="168"/>
      <c r="H38" s="168"/>
      <c r="I38" s="168"/>
      <c r="J38" s="168"/>
      <c r="K38" s="168"/>
      <c r="L38" s="168"/>
      <c r="M38" s="168"/>
      <c r="N38" s="168"/>
    </row>
    <row r="39" spans="2:14" s="178" customFormat="1" ht="16.5">
      <c r="B39" s="179" t="s">
        <v>710</v>
      </c>
      <c r="C39" s="161" t="s">
        <v>713</v>
      </c>
      <c r="D39" s="161" t="s">
        <v>714</v>
      </c>
      <c r="E39" s="161" t="s">
        <v>715</v>
      </c>
      <c r="F39" s="168"/>
      <c r="G39" s="168"/>
      <c r="H39" s="168"/>
      <c r="I39" s="168"/>
      <c r="J39" s="168"/>
      <c r="K39" s="168"/>
      <c r="L39" s="168"/>
      <c r="M39" s="168"/>
      <c r="N39" s="168"/>
    </row>
    <row r="40" spans="2:14" ht="16.5">
      <c r="B40" s="12" t="s">
        <v>711</v>
      </c>
      <c r="C40" s="12"/>
      <c r="D40" s="12">
        <f>C63</f>
        <v>5394192.3</v>
      </c>
      <c r="E40" s="12">
        <f>D63</f>
        <v>27850674.9</v>
      </c>
      <c r="F40" s="168"/>
      <c r="G40" s="168"/>
      <c r="H40" s="168"/>
      <c r="I40" s="168"/>
      <c r="J40" s="168"/>
      <c r="K40" s="168"/>
      <c r="L40" s="168"/>
      <c r="M40" s="168"/>
      <c r="N40" s="168"/>
    </row>
    <row r="41" spans="2:14" ht="16.5">
      <c r="B41" s="12" t="s">
        <v>712</v>
      </c>
      <c r="C41" s="12"/>
      <c r="D41" s="12">
        <f>D40*70%</f>
        <v>3775934.6099999994</v>
      </c>
      <c r="E41" s="12">
        <f>E40*70%</f>
        <v>19495472.429999996</v>
      </c>
      <c r="F41" s="168"/>
      <c r="G41" s="168"/>
      <c r="H41" s="168"/>
      <c r="I41" s="168"/>
      <c r="J41" s="168"/>
      <c r="K41" s="168"/>
      <c r="L41" s="168"/>
      <c r="M41" s="168"/>
      <c r="N41" s="168"/>
    </row>
    <row r="42" spans="2:14" ht="16.5">
      <c r="B42" s="12" t="s">
        <v>673</v>
      </c>
      <c r="C42" s="141">
        <f>C80</f>
        <v>4217776</v>
      </c>
      <c r="D42" s="141">
        <f>D80</f>
        <v>7313282</v>
      </c>
      <c r="E42" s="141">
        <f>E80</f>
        <v>0</v>
      </c>
      <c r="F42" s="168"/>
      <c r="G42" s="168"/>
      <c r="H42" s="168"/>
      <c r="I42" s="168"/>
      <c r="J42" s="168"/>
      <c r="K42" s="168"/>
      <c r="L42" s="168"/>
      <c r="M42" s="168"/>
      <c r="N42" s="168"/>
    </row>
    <row r="43" spans="2:14" ht="16.5">
      <c r="B43" s="12" t="s">
        <v>674</v>
      </c>
      <c r="C43" s="12">
        <f>C42-C41</f>
        <v>4217776</v>
      </c>
      <c r="D43" s="12">
        <f>D42-D41</f>
        <v>3537347.3900000006</v>
      </c>
      <c r="E43" s="12">
        <f>E42-E41</f>
        <v>-19495472.429999996</v>
      </c>
      <c r="F43" s="168"/>
      <c r="G43" s="168"/>
      <c r="H43" s="168"/>
      <c r="I43" s="168"/>
      <c r="J43" s="168"/>
      <c r="K43" s="168"/>
      <c r="L43" s="168"/>
      <c r="M43" s="168"/>
      <c r="N43" s="168"/>
    </row>
    <row r="44" spans="6:14" ht="16.5">
      <c r="F44" s="168"/>
      <c r="G44" s="168"/>
      <c r="H44" s="168"/>
      <c r="I44" s="168"/>
      <c r="J44" s="168"/>
      <c r="K44" s="168"/>
      <c r="L44" s="168"/>
      <c r="M44" s="168"/>
      <c r="N44" s="168"/>
    </row>
    <row r="45" spans="2:14" ht="16.5">
      <c r="B45" s="125" t="s">
        <v>675</v>
      </c>
      <c r="F45" s="168"/>
      <c r="G45" s="168"/>
      <c r="H45" s="168"/>
      <c r="I45" s="168"/>
      <c r="J45" s="168"/>
      <c r="K45" s="168"/>
      <c r="L45" s="168"/>
      <c r="M45" s="168"/>
      <c r="N45" s="168"/>
    </row>
    <row r="46" spans="2:14" ht="16.5">
      <c r="B46" s="175" t="s">
        <v>676</v>
      </c>
      <c r="C46" s="180">
        <v>1208140</v>
      </c>
      <c r="D46" s="180">
        <v>8645220</v>
      </c>
      <c r="E46" s="180"/>
      <c r="F46" s="168"/>
      <c r="G46" s="168"/>
      <c r="H46" s="168"/>
      <c r="I46" s="168"/>
      <c r="J46" s="168"/>
      <c r="K46" s="168"/>
      <c r="L46" s="168"/>
      <c r="M46" s="168"/>
      <c r="N46" s="168"/>
    </row>
    <row r="47" spans="2:14" ht="16.5">
      <c r="B47" s="175" t="s">
        <v>677</v>
      </c>
      <c r="C47" s="12">
        <v>1645930</v>
      </c>
      <c r="D47" s="12">
        <v>6053293</v>
      </c>
      <c r="E47" s="12"/>
      <c r="F47" s="168"/>
      <c r="G47" s="168"/>
      <c r="H47" s="168"/>
      <c r="I47" s="168"/>
      <c r="J47" s="168"/>
      <c r="K47" s="168"/>
      <c r="L47" s="168"/>
      <c r="M47" s="168"/>
      <c r="N47" s="168"/>
    </row>
    <row r="48" spans="2:14" ht="16.5">
      <c r="B48" s="175" t="s">
        <v>678</v>
      </c>
      <c r="C48" s="12">
        <v>0</v>
      </c>
      <c r="D48" s="12">
        <v>0</v>
      </c>
      <c r="E48" s="12">
        <v>0</v>
      </c>
      <c r="F48" s="168"/>
      <c r="G48" s="168"/>
      <c r="H48" s="168"/>
      <c r="I48" s="168"/>
      <c r="J48" s="168"/>
      <c r="K48" s="168"/>
      <c r="L48" s="168"/>
      <c r="M48" s="168"/>
      <c r="N48" s="168"/>
    </row>
    <row r="49" spans="2:14" ht="16.5">
      <c r="B49" s="175" t="s">
        <v>679</v>
      </c>
      <c r="C49" s="12">
        <f>C46+C47-C48</f>
        <v>2854070</v>
      </c>
      <c r="D49" s="12">
        <f>D46+D47-D48</f>
        <v>14698513</v>
      </c>
      <c r="E49" s="12">
        <f>E46+E47-E48</f>
        <v>0</v>
      </c>
      <c r="F49" s="168"/>
      <c r="G49" s="168"/>
      <c r="H49" s="168"/>
      <c r="I49" s="168"/>
      <c r="J49" s="168"/>
      <c r="K49" s="168"/>
      <c r="L49" s="168"/>
      <c r="M49" s="168"/>
      <c r="N49" s="168"/>
    </row>
    <row r="50" spans="2:14" ht="16.5">
      <c r="B50" s="175" t="s">
        <v>680</v>
      </c>
      <c r="C50" s="12"/>
      <c r="D50" s="12"/>
      <c r="E50" s="12"/>
      <c r="F50" s="168"/>
      <c r="G50" s="168"/>
      <c r="H50" s="168"/>
      <c r="I50" s="168"/>
      <c r="J50" s="168"/>
      <c r="K50" s="168"/>
      <c r="L50" s="168"/>
      <c r="M50" s="168"/>
      <c r="N50" s="168"/>
    </row>
    <row r="51" spans="2:14" s="135" customFormat="1" ht="16.5">
      <c r="B51" s="181" t="s">
        <v>681</v>
      </c>
      <c r="C51" s="137">
        <f>C49+C50</f>
        <v>2854070</v>
      </c>
      <c r="D51" s="137">
        <f>D49+D50</f>
        <v>14698513</v>
      </c>
      <c r="E51" s="137">
        <f>E49+E50</f>
        <v>0</v>
      </c>
      <c r="F51" s="168"/>
      <c r="G51" s="168"/>
      <c r="H51" s="168"/>
      <c r="I51" s="168"/>
      <c r="J51" s="168"/>
      <c r="K51" s="168"/>
      <c r="L51" s="168"/>
      <c r="M51" s="168"/>
      <c r="N51" s="168"/>
    </row>
    <row r="52" spans="2:14" s="135" customFormat="1" ht="16.5">
      <c r="B52" s="181" t="s">
        <v>682</v>
      </c>
      <c r="C52" s="137">
        <f>SUM(C53:C54)</f>
        <v>2854070</v>
      </c>
      <c r="D52" s="137">
        <f>SUM(D53:D54)</f>
        <v>14768998</v>
      </c>
      <c r="E52" s="137">
        <f>SUM(E53:E54)</f>
        <v>0</v>
      </c>
      <c r="F52" s="168"/>
      <c r="G52" s="168"/>
      <c r="H52" s="168"/>
      <c r="I52" s="168"/>
      <c r="J52" s="168"/>
      <c r="K52" s="168"/>
      <c r="L52" s="168"/>
      <c r="M52" s="168"/>
      <c r="N52" s="168"/>
    </row>
    <row r="53" spans="2:14" s="135" customFormat="1" ht="16.5">
      <c r="B53" s="182" t="s">
        <v>683</v>
      </c>
      <c r="C53" s="137">
        <v>2854070</v>
      </c>
      <c r="D53" s="137">
        <v>14768998</v>
      </c>
      <c r="E53" s="137"/>
      <c r="F53" s="168"/>
      <c r="G53" s="168"/>
      <c r="H53" s="168"/>
      <c r="I53" s="168"/>
      <c r="J53" s="168"/>
      <c r="K53" s="168"/>
      <c r="L53" s="168"/>
      <c r="M53" s="168"/>
      <c r="N53" s="168"/>
    </row>
    <row r="54" spans="2:14" s="135" customFormat="1" ht="16.5">
      <c r="B54" s="182" t="s">
        <v>684</v>
      </c>
      <c r="C54" s="137"/>
      <c r="D54" s="137"/>
      <c r="E54" s="137"/>
      <c r="F54" s="168"/>
      <c r="G54" s="168"/>
      <c r="H54" s="168"/>
      <c r="I54" s="168"/>
      <c r="J54" s="168"/>
      <c r="K54" s="168"/>
      <c r="L54" s="168"/>
      <c r="M54" s="168"/>
      <c r="N54" s="168"/>
    </row>
    <row r="55" spans="2:14" s="135" customFormat="1" ht="16.5">
      <c r="B55" s="181" t="s">
        <v>685</v>
      </c>
      <c r="C55" s="137">
        <f>SUM(C56:C58)</f>
        <v>313947.7</v>
      </c>
      <c r="D55" s="137">
        <f>SUM(D56:D58)</f>
        <v>1616836.1</v>
      </c>
      <c r="E55" s="137">
        <f>SUM(E56:E58)</f>
        <v>0</v>
      </c>
      <c r="F55" s="168"/>
      <c r="G55" s="168"/>
      <c r="H55" s="168"/>
      <c r="I55" s="168"/>
      <c r="J55" s="168"/>
      <c r="K55" s="168"/>
      <c r="L55" s="168"/>
      <c r="M55" s="168"/>
      <c r="N55" s="168"/>
    </row>
    <row r="56" spans="2:14" s="135" customFormat="1" ht="16.5">
      <c r="B56" s="182" t="s">
        <v>686</v>
      </c>
      <c r="C56" s="137"/>
      <c r="D56" s="137"/>
      <c r="E56" s="137"/>
      <c r="F56" s="168"/>
      <c r="G56" s="168"/>
      <c r="H56" s="168"/>
      <c r="I56" s="168"/>
      <c r="J56" s="168"/>
      <c r="K56" s="168"/>
      <c r="L56" s="168"/>
      <c r="M56" s="168"/>
      <c r="N56" s="168"/>
    </row>
    <row r="57" spans="2:14" s="135" customFormat="1" ht="16.5">
      <c r="B57" s="182" t="s">
        <v>687</v>
      </c>
      <c r="C57" s="137">
        <f>285407*1.1</f>
        <v>313947.7</v>
      </c>
      <c r="D57" s="137">
        <f>1469851*1.1</f>
        <v>1616836.1</v>
      </c>
      <c r="E57" s="137"/>
      <c r="F57" s="168"/>
      <c r="G57" s="168"/>
      <c r="H57" s="168"/>
      <c r="I57" s="168"/>
      <c r="J57" s="168"/>
      <c r="K57" s="168"/>
      <c r="L57" s="168"/>
      <c r="M57" s="168"/>
      <c r="N57" s="168"/>
    </row>
    <row r="58" spans="2:13" s="135" customFormat="1" ht="16.5">
      <c r="B58" s="182" t="s">
        <v>688</v>
      </c>
      <c r="C58" s="137"/>
      <c r="D58" s="137"/>
      <c r="E58" s="137"/>
      <c r="F58" s="140"/>
      <c r="G58" s="184"/>
      <c r="H58" s="185"/>
      <c r="I58" s="185"/>
      <c r="J58" s="185"/>
      <c r="K58" s="184"/>
      <c r="L58" s="184"/>
      <c r="M58" s="184"/>
    </row>
    <row r="59" spans="2:13" s="135" customFormat="1" ht="16.5">
      <c r="B59" s="181" t="s">
        <v>689</v>
      </c>
      <c r="C59" s="137">
        <f>C51+C52-C55</f>
        <v>5394192.3</v>
      </c>
      <c r="D59" s="137">
        <f>D51+D52-D55</f>
        <v>27850674.9</v>
      </c>
      <c r="E59" s="137">
        <f>E51+E52-E55</f>
        <v>0</v>
      </c>
      <c r="F59" s="140"/>
      <c r="G59" s="184"/>
      <c r="H59" s="185"/>
      <c r="I59" s="185"/>
      <c r="J59" s="185"/>
      <c r="K59" s="184"/>
      <c r="L59" s="184"/>
      <c r="M59" s="184"/>
    </row>
    <row r="60" spans="2:13" s="135" customFormat="1" ht="16.5">
      <c r="B60" s="181" t="s">
        <v>690</v>
      </c>
      <c r="C60" s="137">
        <f>SUM(C61:C62)</f>
        <v>0</v>
      </c>
      <c r="D60" s="137">
        <f>SUM(D61:D62)</f>
        <v>0</v>
      </c>
      <c r="E60" s="137">
        <f>SUM(E61:E62)</f>
        <v>0</v>
      </c>
      <c r="F60" s="140"/>
      <c r="G60" s="8"/>
      <c r="H60" s="8"/>
      <c r="I60" s="8"/>
      <c r="J60" s="8"/>
      <c r="K60" s="8"/>
      <c r="L60" s="8"/>
      <c r="M60" s="8"/>
    </row>
    <row r="61" spans="2:13" s="135" customFormat="1" ht="16.5">
      <c r="B61" s="182" t="s">
        <v>691</v>
      </c>
      <c r="C61" s="137"/>
      <c r="D61" s="137"/>
      <c r="E61" s="137"/>
      <c r="F61" s="140"/>
      <c r="G61" s="8"/>
      <c r="H61" s="8"/>
      <c r="I61" s="8"/>
      <c r="J61" s="8"/>
      <c r="K61" s="8"/>
      <c r="L61" s="8"/>
      <c r="M61" s="8"/>
    </row>
    <row r="62" spans="2:13" s="135" customFormat="1" ht="16.5">
      <c r="B62" s="182" t="s">
        <v>692</v>
      </c>
      <c r="C62" s="137"/>
      <c r="D62" s="137"/>
      <c r="E62" s="137"/>
      <c r="F62" s="140"/>
      <c r="G62" s="8"/>
      <c r="H62" s="8"/>
      <c r="I62" s="8"/>
      <c r="J62" s="8"/>
      <c r="K62" s="8"/>
      <c r="L62" s="8"/>
      <c r="M62" s="8"/>
    </row>
    <row r="63" spans="2:13" s="135" customFormat="1" ht="16.5">
      <c r="B63" s="136" t="s">
        <v>693</v>
      </c>
      <c r="C63" s="137">
        <f>C59+C60</f>
        <v>5394192.3</v>
      </c>
      <c r="D63" s="137">
        <f>D59+D60</f>
        <v>27850674.9</v>
      </c>
      <c r="E63" s="137">
        <f>E59+E60</f>
        <v>0</v>
      </c>
      <c r="F63" s="140"/>
      <c r="G63" s="8"/>
      <c r="H63" s="8"/>
      <c r="I63" s="8"/>
      <c r="J63" s="8"/>
      <c r="K63" s="8"/>
      <c r="L63" s="8"/>
      <c r="M63" s="8"/>
    </row>
    <row r="64" spans="6:12" ht="16.5">
      <c r="F64" s="140"/>
      <c r="G64" s="140"/>
      <c r="H64" s="140"/>
      <c r="I64" s="140"/>
      <c r="J64" s="140"/>
      <c r="K64" s="140"/>
      <c r="L64" s="140"/>
    </row>
    <row r="65" spans="6:12" ht="16.5">
      <c r="F65" s="140"/>
      <c r="G65" s="140"/>
      <c r="H65" s="140"/>
      <c r="I65" s="140"/>
      <c r="J65" s="140"/>
      <c r="K65" s="140"/>
      <c r="L65" s="140"/>
    </row>
    <row r="66" spans="2:12" ht="16.5">
      <c r="B66" s="165" t="s">
        <v>694</v>
      </c>
      <c r="F66" s="140"/>
      <c r="G66" s="140"/>
      <c r="H66" s="140"/>
      <c r="I66" s="140"/>
      <c r="J66" s="140"/>
      <c r="K66" s="140"/>
      <c r="L66" s="140"/>
    </row>
    <row r="67" spans="2:12" ht="16.5">
      <c r="B67" s="161" t="s">
        <v>695</v>
      </c>
      <c r="C67" s="161" t="s">
        <v>713</v>
      </c>
      <c r="D67" s="161" t="s">
        <v>714</v>
      </c>
      <c r="E67" s="161" t="s">
        <v>714</v>
      </c>
      <c r="F67" s="140"/>
      <c r="G67" s="140"/>
      <c r="H67" s="140"/>
      <c r="I67" s="140"/>
      <c r="J67" s="140"/>
      <c r="K67" s="140"/>
      <c r="L67" s="140"/>
    </row>
    <row r="68" spans="2:12" ht="16.5">
      <c r="B68" s="12" t="s">
        <v>681</v>
      </c>
      <c r="C68" s="12">
        <f>C51</f>
        <v>2854070</v>
      </c>
      <c r="D68" s="12">
        <f>D51</f>
        <v>14698513</v>
      </c>
      <c r="E68" s="12">
        <f>E51</f>
        <v>0</v>
      </c>
      <c r="F68" s="140"/>
      <c r="G68" s="140"/>
      <c r="H68" s="140"/>
      <c r="I68" s="140"/>
      <c r="J68" s="140"/>
      <c r="K68" s="140"/>
      <c r="L68" s="140"/>
    </row>
    <row r="69" spans="2:12" ht="16.5">
      <c r="B69" s="12" t="s">
        <v>696</v>
      </c>
      <c r="C69" s="12">
        <f>C53</f>
        <v>2854070</v>
      </c>
      <c r="D69" s="12">
        <f>D53</f>
        <v>14768998</v>
      </c>
      <c r="E69" s="12">
        <f>E53</f>
        <v>0</v>
      </c>
      <c r="F69" s="140"/>
      <c r="G69" s="140"/>
      <c r="H69" s="140"/>
      <c r="I69" s="140"/>
      <c r="J69" s="140"/>
      <c r="K69" s="140"/>
      <c r="L69" s="140"/>
    </row>
    <row r="70" spans="2:12" ht="16.5">
      <c r="B70" s="12" t="s">
        <v>697</v>
      </c>
      <c r="C70" s="12">
        <f>C68+C69</f>
        <v>5708140</v>
      </c>
      <c r="D70" s="12">
        <f>D68+D69</f>
        <v>29467511</v>
      </c>
      <c r="E70" s="12">
        <f>E68+E69</f>
        <v>0</v>
      </c>
      <c r="F70" s="140"/>
      <c r="G70" s="140"/>
      <c r="H70" s="140"/>
      <c r="I70" s="140"/>
      <c r="J70" s="140"/>
      <c r="K70" s="140"/>
      <c r="L70" s="140"/>
    </row>
    <row r="71" spans="2:12" ht="16.5">
      <c r="B71" s="183" t="s">
        <v>698</v>
      </c>
      <c r="C71" s="12">
        <v>0</v>
      </c>
      <c r="D71" s="12">
        <v>70486</v>
      </c>
      <c r="E71" s="12"/>
      <c r="F71" s="140"/>
      <c r="G71" s="140"/>
      <c r="H71" s="140"/>
      <c r="I71" s="140"/>
      <c r="J71" s="140"/>
      <c r="K71" s="140"/>
      <c r="L71" s="140"/>
    </row>
    <row r="72" spans="2:12" ht="16.5">
      <c r="B72" s="183" t="s">
        <v>699</v>
      </c>
      <c r="C72" s="12">
        <f>C70-C71</f>
        <v>5708140</v>
      </c>
      <c r="D72" s="12">
        <f>D70-D71</f>
        <v>29397025</v>
      </c>
      <c r="E72" s="12">
        <f>E70-E71</f>
        <v>0</v>
      </c>
      <c r="F72" s="140"/>
      <c r="G72" s="140"/>
      <c r="H72" s="140"/>
      <c r="I72" s="140"/>
      <c r="J72" s="140"/>
      <c r="K72" s="140"/>
      <c r="L72" s="140"/>
    </row>
    <row r="73" spans="2:12" ht="16.5">
      <c r="B73" s="12" t="s">
        <v>700</v>
      </c>
      <c r="C73" s="132">
        <f>C71*100%+C72*50%</f>
        <v>2854070</v>
      </c>
      <c r="D73" s="132">
        <f>D71*100%+D72*50%</f>
        <v>14768998.5</v>
      </c>
      <c r="E73" s="132">
        <f>E71*100%+E72*50%</f>
        <v>0</v>
      </c>
      <c r="F73" s="140"/>
      <c r="G73" s="140"/>
      <c r="H73" s="140"/>
      <c r="I73" s="140"/>
      <c r="J73" s="140"/>
      <c r="K73" s="140"/>
      <c r="L73" s="140"/>
    </row>
    <row r="74" spans="2:12" ht="16.5">
      <c r="B74" s="12" t="s">
        <v>701</v>
      </c>
      <c r="C74" s="132">
        <f>C81-C73</f>
        <v>1645930</v>
      </c>
      <c r="D74" s="132">
        <f>D81-D73</f>
        <v>4080066.5</v>
      </c>
      <c r="E74" s="132"/>
      <c r="F74" s="140"/>
      <c r="G74" s="140"/>
      <c r="H74" s="140"/>
      <c r="I74" s="140"/>
      <c r="J74" s="140"/>
      <c r="K74" s="140"/>
      <c r="L74" s="140"/>
    </row>
    <row r="75" spans="2:12" ht="16.5">
      <c r="B75" s="168"/>
      <c r="C75" s="168"/>
      <c r="D75" s="168"/>
      <c r="E75" s="168"/>
      <c r="F75" s="140"/>
      <c r="G75" s="140"/>
      <c r="H75" s="140"/>
      <c r="I75" s="140"/>
      <c r="J75" s="140"/>
      <c r="K75" s="140"/>
      <c r="L75" s="140"/>
    </row>
    <row r="76" spans="2:12" ht="16.5">
      <c r="B76" s="12" t="s">
        <v>702</v>
      </c>
      <c r="C76" s="12">
        <f>MAX(C73-C80,0)</f>
        <v>0</v>
      </c>
      <c r="D76" s="12">
        <f>MAX(C76+D73-D80,0)</f>
        <v>7455716.5</v>
      </c>
      <c r="E76" s="12">
        <f>MAX(D76+E73-E80,0)</f>
        <v>7455716.5</v>
      </c>
      <c r="F76" s="140"/>
      <c r="G76" s="140"/>
      <c r="H76" s="140"/>
      <c r="I76" s="140"/>
      <c r="J76" s="140"/>
      <c r="K76" s="140"/>
      <c r="L76" s="140"/>
    </row>
    <row r="77" spans="2:12" ht="16.5">
      <c r="B77" s="12" t="s">
        <v>703</v>
      </c>
      <c r="C77" s="12">
        <f>C82-C76</f>
        <v>282224</v>
      </c>
      <c r="D77" s="12">
        <f>D82-D76</f>
        <v>4362290.5</v>
      </c>
      <c r="E77" s="12">
        <f>E82-E76</f>
        <v>4362290.5</v>
      </c>
      <c r="F77" s="140"/>
      <c r="G77" s="140"/>
      <c r="H77" s="140"/>
      <c r="I77" s="140"/>
      <c r="J77" s="140"/>
      <c r="K77" s="140"/>
      <c r="L77" s="140"/>
    </row>
    <row r="78" spans="6:12" ht="16.5">
      <c r="F78" s="140"/>
      <c r="G78" s="140"/>
      <c r="H78" s="140"/>
      <c r="I78" s="140"/>
      <c r="J78" s="140"/>
      <c r="K78" s="140"/>
      <c r="L78" s="140"/>
    </row>
    <row r="79" spans="2:12" ht="16.5">
      <c r="B79" s="12" t="s">
        <v>704</v>
      </c>
      <c r="C79" s="132">
        <v>0</v>
      </c>
      <c r="D79" s="132">
        <f>C82</f>
        <v>282224</v>
      </c>
      <c r="E79" s="132">
        <f>D82</f>
        <v>11818007</v>
      </c>
      <c r="F79" s="140"/>
      <c r="G79" s="140"/>
      <c r="H79" s="140"/>
      <c r="I79" s="140"/>
      <c r="J79" s="140"/>
      <c r="K79" s="140"/>
      <c r="L79" s="140"/>
    </row>
    <row r="80" spans="2:12" ht="16.5">
      <c r="B80" s="12" t="s">
        <v>705</v>
      </c>
      <c r="C80" s="132">
        <f>C81-282224</f>
        <v>4217776</v>
      </c>
      <c r="D80" s="132">
        <v>7313282</v>
      </c>
      <c r="E80" s="132"/>
      <c r="F80" s="140"/>
      <c r="G80" s="140"/>
      <c r="H80" s="140"/>
      <c r="I80" s="140"/>
      <c r="J80" s="140"/>
      <c r="K80" s="140"/>
      <c r="L80" s="140"/>
    </row>
    <row r="81" spans="2:12" ht="16.5">
      <c r="B81" s="12" t="s">
        <v>706</v>
      </c>
      <c r="C81" s="132">
        <v>4500000</v>
      </c>
      <c r="D81" s="132">
        <v>18849065</v>
      </c>
      <c r="E81" s="132"/>
      <c r="F81" s="140"/>
      <c r="G81" s="140"/>
      <c r="H81" s="140"/>
      <c r="I81" s="140"/>
      <c r="J81" s="140"/>
      <c r="K81" s="140"/>
      <c r="L81" s="140"/>
    </row>
    <row r="82" spans="2:12" ht="16.5">
      <c r="B82" s="12" t="s">
        <v>707</v>
      </c>
      <c r="C82" s="132">
        <f>C79-C80+C81</f>
        <v>282224</v>
      </c>
      <c r="D82" s="132">
        <f>D79-D80+D81</f>
        <v>11818007</v>
      </c>
      <c r="E82" s="132">
        <f>E79-E80+E81</f>
        <v>11818007</v>
      </c>
      <c r="F82" s="140"/>
      <c r="G82" s="140"/>
      <c r="H82" s="140"/>
      <c r="I82" s="140"/>
      <c r="J82" s="140"/>
      <c r="K82" s="140"/>
      <c r="L82" s="140"/>
    </row>
    <row r="83" spans="2:12" ht="16.5">
      <c r="B83" s="167"/>
      <c r="C83" s="168"/>
      <c r="D83" s="168"/>
      <c r="E83" s="140"/>
      <c r="F83" s="140"/>
      <c r="G83" s="140"/>
      <c r="H83" s="140"/>
      <c r="I83" s="140"/>
      <c r="J83" s="140"/>
      <c r="K83" s="140"/>
      <c r="L83" s="140"/>
    </row>
    <row r="84" ht="16.5">
      <c r="B84" s="125" t="s">
        <v>628</v>
      </c>
    </row>
    <row r="85" spans="2:6" ht="16.5">
      <c r="B85" s="138" t="s">
        <v>299</v>
      </c>
      <c r="C85" s="161" t="s">
        <v>579</v>
      </c>
      <c r="D85" s="161" t="s">
        <v>580</v>
      </c>
      <c r="E85" s="161" t="s">
        <v>581</v>
      </c>
      <c r="F85" s="161" t="s">
        <v>582</v>
      </c>
    </row>
    <row r="86" spans="2:6" ht="16.5">
      <c r="B86" s="138"/>
      <c r="C86" s="12"/>
      <c r="D86" s="12"/>
      <c r="E86" s="12"/>
      <c r="F86" s="132"/>
    </row>
    <row r="87" spans="2:6" ht="16.5">
      <c r="B87" s="138"/>
      <c r="C87" s="12"/>
      <c r="D87" s="12"/>
      <c r="E87" s="12"/>
      <c r="F87" s="132"/>
    </row>
    <row r="88" spans="2:6" ht="16.5">
      <c r="B88" s="138" t="s">
        <v>583</v>
      </c>
      <c r="C88" s="12">
        <f>SUM(C86:C87)</f>
        <v>0</v>
      </c>
      <c r="D88" s="12">
        <f>SUM(D86:D87)</f>
        <v>0</v>
      </c>
      <c r="E88" s="12">
        <f>SUM(E86:E87)</f>
        <v>0</v>
      </c>
      <c r="F88" s="12">
        <f>SUM(F86:F87)</f>
        <v>0</v>
      </c>
    </row>
    <row r="89" ht="16.5">
      <c r="E89" s="140"/>
    </row>
    <row r="90" spans="2:7" ht="16.5">
      <c r="B90" s="168"/>
      <c r="C90" s="168"/>
      <c r="D90" s="168"/>
      <c r="E90" s="168"/>
      <c r="F90" s="168"/>
      <c r="G90" s="168"/>
    </row>
    <row r="91" s="168" customFormat="1" ht="16.5">
      <c r="B91" s="169" t="s">
        <v>629</v>
      </c>
    </row>
    <row r="92" spans="2:11" ht="33">
      <c r="B92" s="170" t="s">
        <v>630</v>
      </c>
      <c r="C92" s="170" t="s">
        <v>103</v>
      </c>
      <c r="D92" s="171" t="s">
        <v>631</v>
      </c>
      <c r="E92" s="170" t="s">
        <v>632</v>
      </c>
      <c r="F92" s="170" t="s">
        <v>633</v>
      </c>
      <c r="G92" s="170" t="s">
        <v>634</v>
      </c>
      <c r="H92" s="170" t="s">
        <v>635</v>
      </c>
      <c r="I92" s="170" t="s">
        <v>636</v>
      </c>
      <c r="J92" s="170" t="s">
        <v>613</v>
      </c>
      <c r="K92" s="170" t="s">
        <v>637</v>
      </c>
    </row>
    <row r="93" spans="2:11" ht="16.5">
      <c r="B93" s="204" t="s">
        <v>473</v>
      </c>
      <c r="C93" s="205" t="s">
        <v>790</v>
      </c>
      <c r="D93" s="172"/>
      <c r="E93" s="173"/>
      <c r="F93" s="174"/>
      <c r="G93" s="174"/>
      <c r="H93" s="174"/>
      <c r="I93" s="174"/>
      <c r="J93" s="174"/>
      <c r="K93" s="174" t="s">
        <v>638</v>
      </c>
    </row>
    <row r="94" spans="2:11" ht="16.5">
      <c r="B94" s="204" t="s">
        <v>474</v>
      </c>
      <c r="C94" s="205" t="s">
        <v>792</v>
      </c>
      <c r="D94" s="172"/>
      <c r="E94" s="173"/>
      <c r="F94" s="174"/>
      <c r="G94" s="174"/>
      <c r="H94" s="174"/>
      <c r="I94" s="174"/>
      <c r="J94" s="174"/>
      <c r="K94" s="174" t="s">
        <v>639</v>
      </c>
    </row>
    <row r="95" spans="2:11" ht="16.5">
      <c r="B95" s="204" t="s">
        <v>475</v>
      </c>
      <c r="C95" s="205" t="s">
        <v>793</v>
      </c>
      <c r="D95" s="172"/>
      <c r="E95" s="173"/>
      <c r="F95" s="174"/>
      <c r="G95" s="174"/>
      <c r="H95" s="174"/>
      <c r="I95" s="174"/>
      <c r="J95" s="174"/>
      <c r="K95" s="174" t="s">
        <v>639</v>
      </c>
    </row>
    <row r="96" spans="2:11" ht="16.5">
      <c r="B96" s="204" t="s">
        <v>476</v>
      </c>
      <c r="C96" s="205" t="s">
        <v>794</v>
      </c>
      <c r="D96" s="172"/>
      <c r="E96" s="173"/>
      <c r="F96" s="174"/>
      <c r="G96" s="174"/>
      <c r="H96" s="174"/>
      <c r="I96" s="174"/>
      <c r="J96" s="174"/>
      <c r="K96" s="174" t="s">
        <v>639</v>
      </c>
    </row>
    <row r="97" spans="2:11" ht="16.5">
      <c r="B97" s="204" t="s">
        <v>477</v>
      </c>
      <c r="C97" s="205" t="s">
        <v>795</v>
      </c>
      <c r="D97" s="172"/>
      <c r="E97" s="173"/>
      <c r="F97" s="174"/>
      <c r="G97" s="174"/>
      <c r="H97" s="174"/>
      <c r="I97" s="174"/>
      <c r="J97" s="174"/>
      <c r="K97" s="174" t="s">
        <v>639</v>
      </c>
    </row>
    <row r="100" ht="16.5">
      <c r="B100" s="165" t="s">
        <v>718</v>
      </c>
    </row>
    <row r="101" spans="2:11" ht="16.5">
      <c r="B101" s="194" t="s">
        <v>719</v>
      </c>
      <c r="C101" s="194" t="s">
        <v>720</v>
      </c>
      <c r="D101" s="218" t="s">
        <v>205</v>
      </c>
      <c r="E101" s="194" t="s">
        <v>721</v>
      </c>
      <c r="F101" s="218" t="s">
        <v>722</v>
      </c>
      <c r="G101" s="194" t="s">
        <v>719</v>
      </c>
      <c r="H101" s="194" t="s">
        <v>720</v>
      </c>
      <c r="I101" s="218" t="s">
        <v>205</v>
      </c>
      <c r="J101" s="218" t="s">
        <v>723</v>
      </c>
      <c r="K101" s="218" t="s">
        <v>722</v>
      </c>
    </row>
    <row r="102" spans="2:11" ht="16.5">
      <c r="B102" s="194" t="s">
        <v>724</v>
      </c>
      <c r="C102" s="194" t="s">
        <v>725</v>
      </c>
      <c r="D102" s="218"/>
      <c r="E102" s="194" t="s">
        <v>726</v>
      </c>
      <c r="F102" s="218"/>
      <c r="G102" s="194" t="s">
        <v>724</v>
      </c>
      <c r="H102" s="194" t="s">
        <v>725</v>
      </c>
      <c r="I102" s="218"/>
      <c r="J102" s="218"/>
      <c r="K102" s="218"/>
    </row>
    <row r="103" spans="2:11" ht="16.5">
      <c r="B103" s="194" t="s">
        <v>727</v>
      </c>
      <c r="C103" s="195"/>
      <c r="D103" s="202" t="s">
        <v>732</v>
      </c>
      <c r="E103" s="196">
        <v>631</v>
      </c>
      <c r="F103" s="197">
        <v>386398286</v>
      </c>
      <c r="G103" s="194" t="s">
        <v>728</v>
      </c>
      <c r="H103" s="194"/>
      <c r="I103" s="198"/>
      <c r="J103" s="199">
        <v>198</v>
      </c>
      <c r="K103" s="197">
        <v>46811518</v>
      </c>
    </row>
    <row r="104" spans="2:11" ht="16.5">
      <c r="B104" s="194" t="s">
        <v>727</v>
      </c>
      <c r="C104" s="200">
        <v>43920</v>
      </c>
      <c r="D104" s="203" t="s">
        <v>731</v>
      </c>
      <c r="E104" s="12">
        <v>47.082</v>
      </c>
      <c r="F104" s="197">
        <v>423826488</v>
      </c>
      <c r="G104" s="194" t="s">
        <v>729</v>
      </c>
      <c r="H104" s="194"/>
      <c r="I104" s="198"/>
      <c r="J104" s="12">
        <v>350.664</v>
      </c>
      <c r="K104" s="197">
        <v>597036574</v>
      </c>
    </row>
    <row r="105" spans="2:11" ht="16.5">
      <c r="B105" s="194" t="s">
        <v>727</v>
      </c>
      <c r="C105" s="200">
        <v>43920</v>
      </c>
      <c r="D105" s="203" t="s">
        <v>730</v>
      </c>
      <c r="E105" s="12">
        <v>87.4</v>
      </c>
      <c r="F105" s="197">
        <v>1101723915</v>
      </c>
      <c r="G105" s="194" t="s">
        <v>729</v>
      </c>
      <c r="H105" s="194"/>
      <c r="I105" s="198"/>
      <c r="J105" s="12">
        <v>235.856</v>
      </c>
      <c r="K105" s="197">
        <v>914820571</v>
      </c>
    </row>
    <row r="106" spans="2:11" ht="16.5">
      <c r="B106" s="194" t="s">
        <v>595</v>
      </c>
      <c r="C106" s="195"/>
      <c r="D106" s="198"/>
      <c r="E106" s="201">
        <f>SUM(E103:E105)</f>
        <v>765.482</v>
      </c>
      <c r="F106" s="197">
        <f>SUM(F103:F105)</f>
        <v>1911948689</v>
      </c>
      <c r="G106" s="194" t="s">
        <v>594</v>
      </c>
      <c r="H106" s="194"/>
      <c r="I106" s="198"/>
      <c r="J106" s="199">
        <f>SUM(J103:J105)</f>
        <v>784.52</v>
      </c>
      <c r="K106" s="197">
        <f>SUM(K103:K105)</f>
        <v>1558668663</v>
      </c>
    </row>
    <row r="109" ht="16.5">
      <c r="B109" s="125" t="s">
        <v>640</v>
      </c>
    </row>
    <row r="111" ht="16.5">
      <c r="B111" s="165" t="s">
        <v>641</v>
      </c>
    </row>
    <row r="112" spans="2:5" s="140" customFormat="1" ht="16.5">
      <c r="B112" s="141" t="s">
        <v>642</v>
      </c>
      <c r="C112" s="141" t="s">
        <v>643</v>
      </c>
      <c r="D112" s="141" t="s">
        <v>644</v>
      </c>
      <c r="E112" s="141" t="s">
        <v>645</v>
      </c>
    </row>
    <row r="113" spans="2:8" ht="16.5">
      <c r="B113" s="12" t="s">
        <v>646</v>
      </c>
      <c r="C113" s="12">
        <f>SUM(D113:G113)</f>
        <v>3601552044</v>
      </c>
      <c r="D113" s="12">
        <f>재무제표!D41</f>
        <v>104567934</v>
      </c>
      <c r="E113" s="12">
        <f>재무제표!E41</f>
        <v>3496984110</v>
      </c>
      <c r="F113" s="140"/>
      <c r="G113" s="140"/>
      <c r="H113" s="140"/>
    </row>
    <row r="114" spans="2:8" ht="16.5">
      <c r="B114" s="12" t="s">
        <v>647</v>
      </c>
      <c r="C114" s="12">
        <f>SUM(D114:G114)</f>
        <v>630913498</v>
      </c>
      <c r="D114" s="12">
        <f>재무제표!D60</f>
        <v>125000</v>
      </c>
      <c r="E114" s="12">
        <f>재무제표!E60</f>
        <v>630788498</v>
      </c>
      <c r="F114" s="140"/>
      <c r="G114" s="140"/>
      <c r="H114" s="140"/>
    </row>
    <row r="115" spans="2:8" ht="16.5">
      <c r="B115" s="12" t="s">
        <v>648</v>
      </c>
      <c r="C115" s="12">
        <f>SUM(C116:C118)</f>
        <v>2970638546</v>
      </c>
      <c r="D115" s="12">
        <f>SUM(D116:D118)</f>
        <v>104442934</v>
      </c>
      <c r="E115" s="12">
        <f>SUM(E116:E118)</f>
        <v>2866195612</v>
      </c>
      <c r="F115" s="140"/>
      <c r="G115" s="140"/>
      <c r="H115" s="140"/>
    </row>
    <row r="116" spans="2:8" ht="16.5">
      <c r="B116" s="12" t="s">
        <v>649</v>
      </c>
      <c r="C116" s="12">
        <f>SUM(D116:G116)</f>
        <v>2898313746</v>
      </c>
      <c r="D116" s="12">
        <f>재무제표!D62</f>
        <v>31971494</v>
      </c>
      <c r="E116" s="12">
        <f>재무제표!E62</f>
        <v>2866342252</v>
      </c>
      <c r="F116" s="140"/>
      <c r="G116" s="140"/>
      <c r="H116" s="140"/>
    </row>
    <row r="117" spans="2:8" ht="16.5">
      <c r="B117" s="12" t="s">
        <v>650</v>
      </c>
      <c r="C117" s="12">
        <f>SUM(D117:G117)</f>
        <v>72324800</v>
      </c>
      <c r="D117" s="12">
        <f>재무제표!D63</f>
        <v>72471440</v>
      </c>
      <c r="E117" s="12">
        <f>재무제표!E63</f>
        <v>-146640</v>
      </c>
      <c r="F117" s="140"/>
      <c r="G117" s="140"/>
      <c r="H117" s="140"/>
    </row>
    <row r="118" spans="2:8" ht="16.5">
      <c r="B118" s="12" t="s">
        <v>651</v>
      </c>
      <c r="C118" s="12">
        <f>SUM(D118:G118)</f>
        <v>0</v>
      </c>
      <c r="D118" s="12"/>
      <c r="E118" s="12"/>
      <c r="F118" s="140"/>
      <c r="G118" s="140"/>
      <c r="H118" s="140"/>
    </row>
    <row r="119" spans="6:8" ht="16.5">
      <c r="F119" s="140"/>
      <c r="G119" s="140"/>
      <c r="H119" s="140"/>
    </row>
    <row r="121" ht="16.5">
      <c r="B121" s="165" t="s">
        <v>652</v>
      </c>
    </row>
    <row r="122" spans="2:5" ht="16.5">
      <c r="B122" s="161" t="s">
        <v>642</v>
      </c>
      <c r="C122" s="175" t="s">
        <v>643</v>
      </c>
      <c r="D122" s="176" t="s">
        <v>644</v>
      </c>
      <c r="E122" s="177" t="s">
        <v>645</v>
      </c>
    </row>
    <row r="123" spans="2:5" ht="16.5">
      <c r="B123" s="12" t="s">
        <v>672</v>
      </c>
      <c r="C123" s="132">
        <f aca="true" t="shared" si="2" ref="C123:C128">SUM(D123:E123)</f>
        <v>3601552044</v>
      </c>
      <c r="D123" s="132">
        <f>SUM(D124:D128)</f>
        <v>104567934</v>
      </c>
      <c r="E123" s="132">
        <f>SUM(E124:E128)</f>
        <v>3496984110</v>
      </c>
    </row>
    <row r="124" spans="2:5" ht="16.5">
      <c r="B124" s="12" t="s">
        <v>653</v>
      </c>
      <c r="C124" s="132">
        <f t="shared" si="2"/>
        <v>1911948689</v>
      </c>
      <c r="D124" s="132"/>
      <c r="E124" s="132">
        <f>재무제표!E24</f>
        <v>1911948689</v>
      </c>
    </row>
    <row r="125" spans="2:5" ht="16.5">
      <c r="B125" s="12" t="s">
        <v>654</v>
      </c>
      <c r="C125" s="132">
        <f t="shared" si="2"/>
        <v>1558668663</v>
      </c>
      <c r="D125" s="132"/>
      <c r="E125" s="132">
        <f>재무제표!E25+재무제표!E26</f>
        <v>1558668663</v>
      </c>
    </row>
    <row r="126" spans="2:5" ht="16.5">
      <c r="B126" s="12" t="s">
        <v>655</v>
      </c>
      <c r="C126" s="132">
        <f t="shared" si="2"/>
        <v>0</v>
      </c>
      <c r="D126" s="12"/>
      <c r="E126" s="12"/>
    </row>
    <row r="127" spans="2:5" ht="16.5">
      <c r="B127" s="12" t="s">
        <v>656</v>
      </c>
      <c r="C127" s="132">
        <f t="shared" si="2"/>
        <v>97830654</v>
      </c>
      <c r="D127" s="12">
        <f>재무제표!D11</f>
        <v>75011872</v>
      </c>
      <c r="E127" s="12">
        <f>재무제표!E11</f>
        <v>22818782</v>
      </c>
    </row>
    <row r="128" spans="2:5" ht="16.5">
      <c r="B128" s="12" t="s">
        <v>657</v>
      </c>
      <c r="C128" s="132">
        <f t="shared" si="2"/>
        <v>33104038</v>
      </c>
      <c r="D128" s="12">
        <f>재무제표!D41-D127</f>
        <v>29556062</v>
      </c>
      <c r="E128" s="12">
        <v>3547976</v>
      </c>
    </row>
    <row r="131" ht="16.5">
      <c r="B131" s="165" t="s">
        <v>658</v>
      </c>
    </row>
    <row r="132" spans="2:5" ht="16.5">
      <c r="B132" s="161" t="s">
        <v>642</v>
      </c>
      <c r="C132" s="175" t="s">
        <v>643</v>
      </c>
      <c r="D132" s="176" t="s">
        <v>644</v>
      </c>
      <c r="E132" s="177" t="s">
        <v>645</v>
      </c>
    </row>
    <row r="133" spans="2:5" ht="16.5">
      <c r="B133" s="12" t="s">
        <v>643</v>
      </c>
      <c r="C133" s="132">
        <f>SUM(D133:E133)</f>
        <v>231030600</v>
      </c>
      <c r="D133" s="132">
        <f>SUM(D134:D140)</f>
        <v>160183768</v>
      </c>
      <c r="E133" s="132">
        <f>SUM(E134:E140)</f>
        <v>70846832</v>
      </c>
    </row>
    <row r="134" spans="2:5" ht="16.5">
      <c r="B134" s="12" t="s">
        <v>659</v>
      </c>
      <c r="C134" s="132">
        <f aca="true" t="shared" si="3" ref="C134:C140">SUM(D134:E134)</f>
        <v>150750000</v>
      </c>
      <c r="D134" s="132">
        <f>재무제표!D80</f>
        <v>150750000</v>
      </c>
      <c r="E134" s="132"/>
    </row>
    <row r="135" spans="2:5" ht="16.5">
      <c r="B135" s="12" t="s">
        <v>660</v>
      </c>
      <c r="C135" s="132">
        <f t="shared" si="3"/>
        <v>0</v>
      </c>
      <c r="D135" s="132"/>
      <c r="E135" s="132"/>
    </row>
    <row r="136" spans="2:5" ht="16.5">
      <c r="B136" s="12" t="s">
        <v>661</v>
      </c>
      <c r="C136" s="132">
        <f t="shared" si="3"/>
        <v>2050000</v>
      </c>
      <c r="D136" s="12">
        <f>재무제표!D82</f>
        <v>2050000</v>
      </c>
      <c r="E136" s="12"/>
    </row>
    <row r="137" spans="2:5" ht="16.5">
      <c r="B137" s="12" t="s">
        <v>662</v>
      </c>
      <c r="C137" s="132">
        <f t="shared" si="3"/>
        <v>70820543</v>
      </c>
      <c r="D137" s="12"/>
      <c r="E137" s="12">
        <f>재무제표!E79</f>
        <v>70820543</v>
      </c>
    </row>
    <row r="138" spans="2:5" ht="16.5">
      <c r="B138" s="12"/>
      <c r="C138" s="132">
        <f t="shared" si="3"/>
        <v>0</v>
      </c>
      <c r="D138" s="12"/>
      <c r="E138" s="12"/>
    </row>
    <row r="139" spans="2:5" ht="16.5">
      <c r="B139" s="12" t="s">
        <v>663</v>
      </c>
      <c r="C139" s="132">
        <f t="shared" si="3"/>
        <v>96775</v>
      </c>
      <c r="D139" s="12">
        <f>재무제표!D180</f>
        <v>70486</v>
      </c>
      <c r="E139" s="12">
        <f>재무제표!E180</f>
        <v>26289</v>
      </c>
    </row>
    <row r="140" spans="2:5" ht="16.5">
      <c r="B140" s="12" t="s">
        <v>664</v>
      </c>
      <c r="C140" s="132">
        <f t="shared" si="3"/>
        <v>7313282</v>
      </c>
      <c r="D140" s="12">
        <f>재무제표!D187</f>
        <v>7313282</v>
      </c>
      <c r="E140" s="12"/>
    </row>
    <row r="143" ht="16.5">
      <c r="B143" s="165" t="s">
        <v>665</v>
      </c>
    </row>
    <row r="144" spans="2:5" ht="16.5">
      <c r="B144" s="161" t="s">
        <v>642</v>
      </c>
      <c r="C144" s="175" t="s">
        <v>643</v>
      </c>
      <c r="D144" s="176" t="s">
        <v>644</v>
      </c>
      <c r="E144" s="177" t="s">
        <v>645</v>
      </c>
    </row>
    <row r="145" spans="2:5" ht="16.5">
      <c r="B145" s="12" t="s">
        <v>643</v>
      </c>
      <c r="C145" s="132">
        <f>SUM(D145:E145)</f>
        <v>231555785</v>
      </c>
      <c r="D145" s="132">
        <f>SUM(D146:D152)</f>
        <v>171256913</v>
      </c>
      <c r="E145" s="132">
        <f>SUM(E146:E152)</f>
        <v>60298872</v>
      </c>
    </row>
    <row r="146" spans="2:5" ht="16.5">
      <c r="B146" s="12" t="s">
        <v>666</v>
      </c>
      <c r="C146" s="132">
        <f aca="true" t="shared" si="4" ref="C146:C152">SUM(D146:E146)</f>
        <v>17749660</v>
      </c>
      <c r="D146" s="132">
        <f>재무제표!D93</f>
        <v>17749660</v>
      </c>
      <c r="E146" s="132"/>
    </row>
    <row r="147" spans="2:5" ht="16.5">
      <c r="B147" s="12" t="s">
        <v>667</v>
      </c>
      <c r="C147" s="132">
        <f t="shared" si="4"/>
        <v>153507253</v>
      </c>
      <c r="D147" s="132">
        <f>재무제표!D120</f>
        <v>153507253</v>
      </c>
      <c r="E147" s="132"/>
    </row>
    <row r="148" spans="2:5" ht="16.5">
      <c r="B148" s="12" t="s">
        <v>668</v>
      </c>
      <c r="C148" s="132">
        <f t="shared" si="4"/>
        <v>0</v>
      </c>
      <c r="D148" s="12"/>
      <c r="E148" s="12"/>
    </row>
    <row r="149" spans="2:5" ht="16.5">
      <c r="B149" s="12" t="s">
        <v>669</v>
      </c>
      <c r="C149" s="132">
        <f t="shared" si="4"/>
        <v>30333230</v>
      </c>
      <c r="D149" s="12"/>
      <c r="E149" s="12">
        <f>재무제표!E157</f>
        <v>30333230</v>
      </c>
    </row>
    <row r="150" spans="2:5" ht="16.5">
      <c r="B150" s="12"/>
      <c r="C150" s="132">
        <f t="shared" si="4"/>
        <v>0</v>
      </c>
      <c r="D150" s="12"/>
      <c r="E150" s="12"/>
    </row>
    <row r="151" spans="2:5" ht="16.5">
      <c r="B151" s="12" t="s">
        <v>670</v>
      </c>
      <c r="C151" s="132">
        <f t="shared" si="4"/>
        <v>11116577</v>
      </c>
      <c r="D151" s="12"/>
      <c r="E151" s="12">
        <v>11116577</v>
      </c>
    </row>
    <row r="152" spans="2:5" ht="16.5">
      <c r="B152" s="12" t="s">
        <v>671</v>
      </c>
      <c r="C152" s="132">
        <f t="shared" si="4"/>
        <v>18849065</v>
      </c>
      <c r="D152" s="12"/>
      <c r="E152" s="12">
        <v>18849065</v>
      </c>
    </row>
    <row r="154" ht="16.5">
      <c r="B154" s="165" t="s">
        <v>753</v>
      </c>
    </row>
    <row r="155" spans="2:3" ht="16.5">
      <c r="B155" s="12" t="s">
        <v>746</v>
      </c>
      <c r="C155" s="12">
        <f>SUM(C156,C160,C161)</f>
        <v>152800000</v>
      </c>
    </row>
    <row r="156" spans="2:3" ht="16.5">
      <c r="B156" s="183" t="s">
        <v>754</v>
      </c>
      <c r="C156" s="12">
        <f>SUM(C157:C158)</f>
        <v>150750000</v>
      </c>
    </row>
    <row r="157" spans="2:3" ht="16.5">
      <c r="B157" s="193" t="s">
        <v>747</v>
      </c>
      <c r="C157" s="12">
        <v>150000000</v>
      </c>
    </row>
    <row r="158" spans="2:3" ht="16.5">
      <c r="B158" s="193" t="s">
        <v>748</v>
      </c>
      <c r="C158" s="12">
        <v>750000</v>
      </c>
    </row>
    <row r="159" spans="2:3" ht="16.5">
      <c r="B159" s="193"/>
      <c r="C159" s="12"/>
    </row>
    <row r="160" spans="2:3" ht="16.5">
      <c r="B160" s="183" t="s">
        <v>749</v>
      </c>
      <c r="C160" s="12"/>
    </row>
    <row r="161" spans="2:3" ht="16.5">
      <c r="B161" s="183" t="s">
        <v>755</v>
      </c>
      <c r="C161" s="12">
        <v>2050000</v>
      </c>
    </row>
    <row r="162" spans="2:3" ht="16.5">
      <c r="B162" s="12" t="s">
        <v>750</v>
      </c>
      <c r="C162" s="12">
        <v>70486</v>
      </c>
    </row>
    <row r="163" spans="2:3" ht="16.5">
      <c r="B163" s="12" t="s">
        <v>751</v>
      </c>
      <c r="C163" s="12">
        <v>7313282</v>
      </c>
    </row>
    <row r="164" spans="2:3" ht="16.5">
      <c r="B164" s="12" t="s">
        <v>752</v>
      </c>
      <c r="C164" s="12">
        <f>SUM(C155,C162,C163)</f>
        <v>160183768</v>
      </c>
    </row>
    <row r="166" ht="16.5">
      <c r="B166" s="165" t="s">
        <v>756</v>
      </c>
    </row>
    <row r="167" spans="2:6" ht="16.5">
      <c r="B167" s="215" t="s">
        <v>765</v>
      </c>
      <c r="C167" s="214" t="s">
        <v>764</v>
      </c>
      <c r="D167" s="214"/>
      <c r="E167" s="214"/>
      <c r="F167" s="214" t="s">
        <v>766</v>
      </c>
    </row>
    <row r="168" spans="2:6" ht="16.5">
      <c r="B168" s="216"/>
      <c r="C168" s="214" t="s">
        <v>762</v>
      </c>
      <c r="D168" s="214"/>
      <c r="E168" s="215" t="s">
        <v>763</v>
      </c>
      <c r="F168" s="214"/>
    </row>
    <row r="169" spans="2:6" ht="16.5">
      <c r="B169" s="217"/>
      <c r="C169" s="12" t="s">
        <v>760</v>
      </c>
      <c r="D169" s="12" t="s">
        <v>761</v>
      </c>
      <c r="E169" s="217"/>
      <c r="F169" s="214"/>
    </row>
    <row r="170" spans="2:6" ht="16.5">
      <c r="B170" s="12" t="s">
        <v>757</v>
      </c>
      <c r="C170" s="12"/>
      <c r="D170" s="12">
        <v>70820543</v>
      </c>
      <c r="E170" s="134">
        <v>26289</v>
      </c>
      <c r="F170" s="12">
        <f>SUM(C170:E170)</f>
        <v>70846832</v>
      </c>
    </row>
    <row r="171" spans="2:6" ht="16.5">
      <c r="B171" s="12" t="s">
        <v>758</v>
      </c>
      <c r="C171" s="12"/>
      <c r="D171" s="12">
        <v>30333230</v>
      </c>
      <c r="E171" s="134">
        <v>11116577</v>
      </c>
      <c r="F171" s="12">
        <f>SUM(C171:E171)</f>
        <v>41449807</v>
      </c>
    </row>
    <row r="172" spans="2:6" ht="16.5">
      <c r="B172" s="12" t="s">
        <v>759</v>
      </c>
      <c r="C172" s="12">
        <f>C170-C171</f>
        <v>0</v>
      </c>
      <c r="D172" s="12">
        <f>D170-D171</f>
        <v>40487313</v>
      </c>
      <c r="E172" s="134">
        <f>E170-E171</f>
        <v>-11090288</v>
      </c>
      <c r="F172" s="12">
        <f>SUM(C172:E172)</f>
        <v>29397025</v>
      </c>
    </row>
    <row r="175" ht="16.5">
      <c r="B175" s="165" t="s">
        <v>767</v>
      </c>
    </row>
    <row r="176" spans="2:5" ht="16.5">
      <c r="B176" s="6" t="s">
        <v>49</v>
      </c>
      <c r="C176" s="5" t="s">
        <v>50</v>
      </c>
      <c r="D176" s="5" t="s">
        <v>51</v>
      </c>
      <c r="E176" s="6" t="s">
        <v>52</v>
      </c>
    </row>
    <row r="177" spans="2:5" ht="16.5">
      <c r="B177" s="6" t="s">
        <v>53</v>
      </c>
      <c r="C177" s="43"/>
      <c r="D177" s="43"/>
      <c r="E177" s="43">
        <v>42575899</v>
      </c>
    </row>
    <row r="178" spans="2:5" ht="16.5">
      <c r="B178" s="6" t="s">
        <v>55</v>
      </c>
      <c r="C178" s="43"/>
      <c r="D178" s="43">
        <v>2088340</v>
      </c>
      <c r="E178" s="43">
        <f>E177+C178-D178</f>
        <v>40487559</v>
      </c>
    </row>
    <row r="179" spans="2:5" ht="16.5">
      <c r="B179" s="6" t="s">
        <v>57</v>
      </c>
      <c r="C179" s="43"/>
      <c r="D179" s="43">
        <v>61000</v>
      </c>
      <c r="E179" s="43">
        <f aca="true" t="shared" si="5" ref="E179:E189">E178+C179-D179</f>
        <v>40426559</v>
      </c>
    </row>
    <row r="180" spans="2:5" ht="16.5">
      <c r="B180" s="6" t="s">
        <v>59</v>
      </c>
      <c r="C180" s="43">
        <f>H31+H32</f>
        <v>150000000</v>
      </c>
      <c r="D180" s="43">
        <v>117679000</v>
      </c>
      <c r="E180" s="43">
        <f t="shared" si="5"/>
        <v>72747559</v>
      </c>
    </row>
    <row r="181" spans="2:5" ht="16.5">
      <c r="B181" s="6" t="s">
        <v>61</v>
      </c>
      <c r="C181" s="43"/>
      <c r="D181" s="43">
        <v>100400</v>
      </c>
      <c r="E181" s="43">
        <f t="shared" si="5"/>
        <v>72647159</v>
      </c>
    </row>
    <row r="182" spans="2:5" ht="16.5">
      <c r="B182" s="6" t="s">
        <v>63</v>
      </c>
      <c r="C182" s="43"/>
      <c r="D182" s="43">
        <v>10300</v>
      </c>
      <c r="E182" s="43">
        <f t="shared" si="5"/>
        <v>72636859</v>
      </c>
    </row>
    <row r="183" spans="2:5" ht="16.5">
      <c r="B183" s="6" t="s">
        <v>65</v>
      </c>
      <c r="C183" s="43"/>
      <c r="D183" s="43">
        <v>3153130</v>
      </c>
      <c r="E183" s="43">
        <f t="shared" si="5"/>
        <v>69483729</v>
      </c>
    </row>
    <row r="184" spans="2:5" ht="16.5">
      <c r="B184" s="6" t="s">
        <v>66</v>
      </c>
      <c r="C184" s="43"/>
      <c r="D184" s="7">
        <v>10770540</v>
      </c>
      <c r="E184" s="43">
        <f t="shared" si="5"/>
        <v>58713189</v>
      </c>
    </row>
    <row r="185" spans="2:5" ht="16.5">
      <c r="B185" s="4" t="s">
        <v>54</v>
      </c>
      <c r="C185" s="7">
        <f>H33</f>
        <v>750000</v>
      </c>
      <c r="D185" s="7">
        <v>1426280</v>
      </c>
      <c r="E185" s="43">
        <f t="shared" si="5"/>
        <v>58036909</v>
      </c>
    </row>
    <row r="186" spans="2:5" ht="16.5">
      <c r="B186" s="4" t="s">
        <v>56</v>
      </c>
      <c r="C186" s="7"/>
      <c r="D186" s="7">
        <v>5159990</v>
      </c>
      <c r="E186" s="43">
        <f t="shared" si="5"/>
        <v>52876919</v>
      </c>
    </row>
    <row r="187" spans="2:5" ht="16.5">
      <c r="B187" s="4" t="s">
        <v>58</v>
      </c>
      <c r="C187" s="7"/>
      <c r="D187" s="7">
        <v>3807167</v>
      </c>
      <c r="E187" s="43">
        <f t="shared" si="5"/>
        <v>49069752</v>
      </c>
    </row>
    <row r="188" spans="2:5" ht="16.5">
      <c r="B188" s="4" t="s">
        <v>60</v>
      </c>
      <c r="C188" s="7"/>
      <c r="D188" s="7">
        <v>1358070</v>
      </c>
      <c r="E188" s="43">
        <f t="shared" si="5"/>
        <v>47711682</v>
      </c>
    </row>
    <row r="189" spans="2:5" ht="16.5">
      <c r="B189" s="4" t="s">
        <v>62</v>
      </c>
      <c r="C189" s="7"/>
      <c r="D189" s="191">
        <f>25642696-20711751-481250</f>
        <v>4449695</v>
      </c>
      <c r="E189" s="43">
        <f t="shared" si="5"/>
        <v>43261987</v>
      </c>
    </row>
    <row r="190" spans="2:5" ht="16.5">
      <c r="B190" s="4" t="s">
        <v>64</v>
      </c>
      <c r="C190" s="7">
        <f>SUM(C177:C189)</f>
        <v>150750000</v>
      </c>
      <c r="D190" s="7">
        <f>SUM(D177:D189)</f>
        <v>150063912</v>
      </c>
      <c r="E190" s="192"/>
    </row>
    <row r="191" spans="2:5" ht="16.5">
      <c r="B191" s="190"/>
      <c r="C191" s="190"/>
      <c r="D191" s="190"/>
      <c r="E191" s="190"/>
    </row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</sheetData>
  <sheetProtection/>
  <mergeCells count="24">
    <mergeCell ref="K19:K20"/>
    <mergeCell ref="L19:L20"/>
    <mergeCell ref="B19:B20"/>
    <mergeCell ref="C19:C20"/>
    <mergeCell ref="D19:D20"/>
    <mergeCell ref="E19:E20"/>
    <mergeCell ref="F19:F20"/>
    <mergeCell ref="G19:G20"/>
    <mergeCell ref="K101:K102"/>
    <mergeCell ref="H19:H20"/>
    <mergeCell ref="B10:B11"/>
    <mergeCell ref="C10:E10"/>
    <mergeCell ref="F10:H10"/>
    <mergeCell ref="I10:I11"/>
    <mergeCell ref="D101:D102"/>
    <mergeCell ref="F101:F102"/>
    <mergeCell ref="I101:I102"/>
    <mergeCell ref="I19:J19"/>
    <mergeCell ref="C168:D168"/>
    <mergeCell ref="C167:E167"/>
    <mergeCell ref="B167:B169"/>
    <mergeCell ref="E168:E169"/>
    <mergeCell ref="F167:F169"/>
    <mergeCell ref="J101:J10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5"/>
  <sheetViews>
    <sheetView zoomScalePageLayoutView="0" workbookViewId="0" topLeftCell="A1">
      <pane xSplit="2" ySplit="8" topLeftCell="C15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6" sqref="C46"/>
    </sheetView>
  </sheetViews>
  <sheetFormatPr defaultColWidth="8.77734375" defaultRowHeight="16.5" customHeight="1"/>
  <cols>
    <col min="1" max="1" width="1.66796875" style="59" customWidth="1"/>
    <col min="2" max="2" width="28.6640625" style="2" bestFit="1" customWidth="1"/>
    <col min="3" max="3" width="13.21484375" style="2" bestFit="1" customWidth="1"/>
    <col min="4" max="4" width="11.6640625" style="2" customWidth="1"/>
    <col min="5" max="5" width="13.21484375" style="2" bestFit="1" customWidth="1"/>
    <col min="6" max="6" width="11.6640625" style="2" customWidth="1"/>
    <col min="7" max="9" width="13.21484375" style="2" bestFit="1" customWidth="1"/>
    <col min="10" max="10" width="11.6640625" style="2" customWidth="1"/>
    <col min="11" max="11" width="13.21484375" style="2" bestFit="1" customWidth="1"/>
    <col min="12" max="12" width="11.6640625" style="2" customWidth="1"/>
    <col min="13" max="13" width="13.21484375" style="2" bestFit="1" customWidth="1"/>
    <col min="14" max="14" width="11.6640625" style="2" customWidth="1"/>
    <col min="15" max="16384" width="8.77734375" style="1" customWidth="1"/>
  </cols>
  <sheetData>
    <row r="2" spans="2:14" ht="16.5" customHeight="1">
      <c r="B2" s="225" t="s">
        <v>499</v>
      </c>
      <c r="C2" s="225"/>
      <c r="D2" s="225"/>
      <c r="E2" s="225"/>
      <c r="F2" s="225"/>
      <c r="G2" s="225"/>
      <c r="H2" s="225"/>
      <c r="I2" s="74"/>
      <c r="J2" s="74"/>
      <c r="K2" s="74"/>
      <c r="L2" s="74"/>
      <c r="M2" s="74"/>
      <c r="N2" s="1"/>
    </row>
    <row r="3" spans="2:14" ht="16.5" customHeight="1">
      <c r="B3" s="226" t="s">
        <v>132</v>
      </c>
      <c r="C3" s="226"/>
      <c r="D3" s="226"/>
      <c r="E3" s="226"/>
      <c r="F3" s="226"/>
      <c r="G3" s="226"/>
      <c r="H3" s="226"/>
      <c r="I3" s="76"/>
      <c r="J3" s="76"/>
      <c r="K3" s="76"/>
      <c r="L3" s="76"/>
      <c r="M3" s="76"/>
      <c r="N3" s="1"/>
    </row>
    <row r="4" spans="2:14" ht="16.5" customHeight="1">
      <c r="B4" s="226" t="s">
        <v>131</v>
      </c>
      <c r="C4" s="226"/>
      <c r="D4" s="226"/>
      <c r="E4" s="226"/>
      <c r="F4" s="226"/>
      <c r="G4" s="226"/>
      <c r="H4" s="226"/>
      <c r="I4" s="76"/>
      <c r="J4" s="76"/>
      <c r="K4" s="76"/>
      <c r="L4" s="76"/>
      <c r="M4" s="76"/>
      <c r="N4" s="1"/>
    </row>
    <row r="6" spans="2:9" ht="16.5" customHeight="1">
      <c r="B6" s="89" t="s">
        <v>525</v>
      </c>
      <c r="C6" s="15"/>
      <c r="I6" s="15"/>
    </row>
    <row r="7" spans="2:14" ht="16.5" customHeight="1">
      <c r="B7" s="224" t="s">
        <v>105</v>
      </c>
      <c r="C7" s="224" t="s">
        <v>106</v>
      </c>
      <c r="D7" s="224"/>
      <c r="E7" s="224"/>
      <c r="F7" s="224"/>
      <c r="G7" s="224"/>
      <c r="H7" s="224"/>
      <c r="I7" s="224" t="s">
        <v>503</v>
      </c>
      <c r="J7" s="224"/>
      <c r="K7" s="224"/>
      <c r="L7" s="224"/>
      <c r="M7" s="224"/>
      <c r="N7" s="224"/>
    </row>
    <row r="8" spans="2:14" ht="16.5" customHeight="1">
      <c r="B8" s="224"/>
      <c r="C8" s="23" t="s">
        <v>513</v>
      </c>
      <c r="D8" s="23" t="s">
        <v>512</v>
      </c>
      <c r="E8" s="23" t="s">
        <v>514</v>
      </c>
      <c r="F8" s="23" t="s">
        <v>500</v>
      </c>
      <c r="G8" s="23" t="s">
        <v>501</v>
      </c>
      <c r="H8" s="23" t="s">
        <v>502</v>
      </c>
      <c r="I8" s="23" t="s">
        <v>513</v>
      </c>
      <c r="J8" s="23" t="s">
        <v>512</v>
      </c>
      <c r="K8" s="23" t="s">
        <v>514</v>
      </c>
      <c r="L8" s="23" t="s">
        <v>500</v>
      </c>
      <c r="M8" s="23" t="s">
        <v>501</v>
      </c>
      <c r="N8" s="23" t="s">
        <v>502</v>
      </c>
    </row>
    <row r="9" spans="2:14" ht="16.5" customHeight="1">
      <c r="B9" s="16" t="s">
        <v>108</v>
      </c>
      <c r="C9" s="16"/>
      <c r="D9" s="11"/>
      <c r="E9" s="11"/>
      <c r="F9" s="11"/>
      <c r="G9" s="11"/>
      <c r="H9" s="11"/>
      <c r="I9" s="16"/>
      <c r="J9" s="11"/>
      <c r="K9" s="11"/>
      <c r="L9" s="11"/>
      <c r="M9" s="11"/>
      <c r="N9" s="11"/>
    </row>
    <row r="10" spans="2:14" ht="16.5" customHeight="1">
      <c r="B10" s="16" t="s">
        <v>262</v>
      </c>
      <c r="C10" s="87">
        <f>SUM(D10:E10)</f>
        <v>101220654</v>
      </c>
      <c r="D10" s="13">
        <f>SUM(D11:D16)</f>
        <v>75011872</v>
      </c>
      <c r="E10" s="13">
        <f>SUM(F10:H10)</f>
        <v>26208782</v>
      </c>
      <c r="F10" s="13">
        <f>SUM(F11:F16)</f>
        <v>3844816</v>
      </c>
      <c r="G10" s="13">
        <f>SUM(G11:G16)</f>
        <v>5000805</v>
      </c>
      <c r="H10" s="13">
        <f>SUM(H11:H16)</f>
        <v>17363161</v>
      </c>
      <c r="I10" s="87">
        <f>SUM(J10:K10)</f>
        <v>71831692</v>
      </c>
      <c r="J10" s="13">
        <f>SUM(J11:J16)</f>
        <v>68217016</v>
      </c>
      <c r="K10" s="13">
        <f>SUM(L10:N10)</f>
        <v>3614676</v>
      </c>
      <c r="L10" s="13">
        <f>SUM(L11:L16)</f>
        <v>3614676</v>
      </c>
      <c r="M10" s="13">
        <f>SUM(M11:M16)</f>
        <v>0</v>
      </c>
      <c r="N10" s="13">
        <f>SUM(N11:N16)</f>
        <v>0</v>
      </c>
    </row>
    <row r="11" spans="2:14" ht="16.5" customHeight="1">
      <c r="B11" s="17" t="s">
        <v>263</v>
      </c>
      <c r="C11" s="14">
        <f aca="true" t="shared" si="0" ref="C11:C69">SUM(D11:E11)</f>
        <v>97830654</v>
      </c>
      <c r="D11" s="11">
        <v>75011872</v>
      </c>
      <c r="E11" s="11">
        <f aca="true" t="shared" si="1" ref="E11:E69">SUM(F11:H11)</f>
        <v>22818782</v>
      </c>
      <c r="F11" s="11">
        <v>454816</v>
      </c>
      <c r="G11" s="11">
        <v>5000805</v>
      </c>
      <c r="H11" s="11">
        <v>17363161</v>
      </c>
      <c r="I11" s="14">
        <f aca="true" t="shared" si="2" ref="I11:I69">SUM(J11:K11)</f>
        <v>69621072</v>
      </c>
      <c r="J11" s="11">
        <v>67092016</v>
      </c>
      <c r="K11" s="11">
        <f aca="true" t="shared" si="3" ref="K11:K42">SUM(L11:N11)</f>
        <v>2529056</v>
      </c>
      <c r="L11" s="11">
        <v>2529056</v>
      </c>
      <c r="M11" s="11"/>
      <c r="N11" s="11"/>
    </row>
    <row r="12" spans="2:14" ht="16.5" customHeight="1">
      <c r="B12" s="17" t="s">
        <v>109</v>
      </c>
      <c r="C12" s="14">
        <f t="shared" si="0"/>
        <v>0</v>
      </c>
      <c r="D12" s="11"/>
      <c r="E12" s="11">
        <f t="shared" si="1"/>
        <v>0</v>
      </c>
      <c r="F12" s="11"/>
      <c r="G12" s="11"/>
      <c r="H12" s="11"/>
      <c r="I12" s="14">
        <f t="shared" si="2"/>
        <v>0</v>
      </c>
      <c r="J12" s="11"/>
      <c r="K12" s="11">
        <f t="shared" si="3"/>
        <v>0</v>
      </c>
      <c r="L12" s="11"/>
      <c r="M12" s="11"/>
      <c r="N12" s="11"/>
    </row>
    <row r="13" spans="2:14" ht="16.5" customHeight="1">
      <c r="B13" s="17" t="s">
        <v>110</v>
      </c>
      <c r="C13" s="14">
        <f t="shared" si="0"/>
        <v>0</v>
      </c>
      <c r="D13" s="11"/>
      <c r="E13" s="11">
        <f t="shared" si="1"/>
        <v>0</v>
      </c>
      <c r="F13" s="11"/>
      <c r="G13" s="11"/>
      <c r="H13" s="11"/>
      <c r="I13" s="14">
        <f t="shared" si="2"/>
        <v>0</v>
      </c>
      <c r="J13" s="11"/>
      <c r="K13" s="11">
        <f t="shared" si="3"/>
        <v>0</v>
      </c>
      <c r="L13" s="11"/>
      <c r="M13" s="11"/>
      <c r="N13" s="11"/>
    </row>
    <row r="14" spans="2:14" ht="16.5" customHeight="1">
      <c r="B14" s="17" t="s">
        <v>111</v>
      </c>
      <c r="C14" s="14">
        <f t="shared" si="0"/>
        <v>3390000</v>
      </c>
      <c r="D14" s="11"/>
      <c r="E14" s="11">
        <f t="shared" si="1"/>
        <v>3390000</v>
      </c>
      <c r="F14" s="11">
        <v>3390000</v>
      </c>
      <c r="G14" s="11"/>
      <c r="H14" s="11"/>
      <c r="I14" s="14">
        <f t="shared" si="2"/>
        <v>1080000</v>
      </c>
      <c r="J14" s="11"/>
      <c r="K14" s="11">
        <f t="shared" si="3"/>
        <v>1080000</v>
      </c>
      <c r="L14" s="11">
        <v>1080000</v>
      </c>
      <c r="M14" s="11"/>
      <c r="N14" s="11"/>
    </row>
    <row r="15" spans="2:14" ht="16.5" customHeight="1">
      <c r="B15" s="17" t="s">
        <v>522</v>
      </c>
      <c r="C15" s="14">
        <f t="shared" si="0"/>
        <v>0</v>
      </c>
      <c r="D15" s="11"/>
      <c r="E15" s="11">
        <f t="shared" si="1"/>
        <v>0</v>
      </c>
      <c r="F15" s="11"/>
      <c r="G15" s="11"/>
      <c r="H15" s="11"/>
      <c r="I15" s="14">
        <f t="shared" si="2"/>
        <v>5620</v>
      </c>
      <c r="J15" s="11"/>
      <c r="K15" s="11">
        <f t="shared" si="3"/>
        <v>5620</v>
      </c>
      <c r="L15" s="11">
        <v>5620</v>
      </c>
      <c r="M15" s="11"/>
      <c r="N15" s="11"/>
    </row>
    <row r="16" spans="2:14" ht="16.5" customHeight="1">
      <c r="B16" s="17" t="s">
        <v>112</v>
      </c>
      <c r="C16" s="14">
        <f t="shared" si="0"/>
        <v>0</v>
      </c>
      <c r="D16" s="11"/>
      <c r="E16" s="11">
        <f t="shared" si="1"/>
        <v>0</v>
      </c>
      <c r="F16" s="11"/>
      <c r="G16" s="11"/>
      <c r="H16" s="11"/>
      <c r="I16" s="14">
        <f t="shared" si="2"/>
        <v>1125000</v>
      </c>
      <c r="J16" s="11">
        <v>1125000</v>
      </c>
      <c r="K16" s="11">
        <f t="shared" si="3"/>
        <v>0</v>
      </c>
      <c r="L16" s="11"/>
      <c r="M16" s="11"/>
      <c r="N16" s="11"/>
    </row>
    <row r="17" spans="2:14" ht="16.5" customHeight="1">
      <c r="B17" s="16" t="s">
        <v>264</v>
      </c>
      <c r="C17" s="87">
        <f t="shared" si="0"/>
        <v>3500331390</v>
      </c>
      <c r="D17" s="13">
        <f>SUM(D18,D23,D33,D37)</f>
        <v>29556062</v>
      </c>
      <c r="E17" s="13">
        <f t="shared" si="1"/>
        <v>3470775328</v>
      </c>
      <c r="F17" s="13">
        <f>SUM(F18,F23,F33,F37)</f>
        <v>433209804</v>
      </c>
      <c r="G17" s="13">
        <f>SUM(G18,G23,G33,G37)</f>
        <v>1020863062</v>
      </c>
      <c r="H17" s="13">
        <f>SUM(H18,H23,H33,H37)</f>
        <v>2016702462</v>
      </c>
      <c r="I17" s="87">
        <f t="shared" si="2"/>
        <v>481732697</v>
      </c>
      <c r="J17" s="13">
        <f>SUM(J18,J23,J33,J37)</f>
        <v>47299063</v>
      </c>
      <c r="K17" s="13">
        <f t="shared" si="3"/>
        <v>434433634</v>
      </c>
      <c r="L17" s="13">
        <f>SUM(L18,L23,L33,L37)</f>
        <v>434433634</v>
      </c>
      <c r="M17" s="13">
        <f>SUM(M18,M23,M33,M37)</f>
        <v>0</v>
      </c>
      <c r="N17" s="13">
        <f>SUM(N18,N23,N33,N37)</f>
        <v>0</v>
      </c>
    </row>
    <row r="18" spans="2:14" ht="16.5" customHeight="1">
      <c r="B18" s="18" t="s">
        <v>271</v>
      </c>
      <c r="C18" s="87">
        <f t="shared" si="0"/>
        <v>0</v>
      </c>
      <c r="D18" s="13">
        <f>SUM(D19:D22)</f>
        <v>0</v>
      </c>
      <c r="E18" s="13">
        <f t="shared" si="1"/>
        <v>0</v>
      </c>
      <c r="F18" s="13">
        <f>SUM(F19:F22)</f>
        <v>0</v>
      </c>
      <c r="G18" s="13">
        <f>SUM(G19:G22)</f>
        <v>0</v>
      </c>
      <c r="H18" s="13">
        <f>SUM(H19:H22)</f>
        <v>0</v>
      </c>
      <c r="I18" s="87">
        <f t="shared" si="2"/>
        <v>0</v>
      </c>
      <c r="J18" s="13">
        <f>SUM(J19:J22)</f>
        <v>0</v>
      </c>
      <c r="K18" s="13">
        <f t="shared" si="3"/>
        <v>0</v>
      </c>
      <c r="L18" s="13">
        <f>SUM(L19:L22)</f>
        <v>0</v>
      </c>
      <c r="M18" s="13">
        <f>SUM(M19:M22)</f>
        <v>0</v>
      </c>
      <c r="N18" s="13">
        <f>SUM(N19:N22)</f>
        <v>0</v>
      </c>
    </row>
    <row r="19" spans="2:14" ht="16.5" customHeight="1">
      <c r="B19" s="19" t="s">
        <v>113</v>
      </c>
      <c r="C19" s="14">
        <f t="shared" si="0"/>
        <v>0</v>
      </c>
      <c r="D19" s="11"/>
      <c r="E19" s="11">
        <f t="shared" si="1"/>
        <v>0</v>
      </c>
      <c r="F19" s="11"/>
      <c r="G19" s="11"/>
      <c r="H19" s="11"/>
      <c r="I19" s="14">
        <f t="shared" si="2"/>
        <v>0</v>
      </c>
      <c r="J19" s="11"/>
      <c r="K19" s="11">
        <f t="shared" si="3"/>
        <v>0</v>
      </c>
      <c r="L19" s="11"/>
      <c r="M19" s="11"/>
      <c r="N19" s="11"/>
    </row>
    <row r="20" spans="2:14" ht="16.5" customHeight="1">
      <c r="B20" s="19" t="s">
        <v>114</v>
      </c>
      <c r="C20" s="14">
        <f t="shared" si="0"/>
        <v>0</v>
      </c>
      <c r="D20" s="11"/>
      <c r="E20" s="11">
        <f t="shared" si="1"/>
        <v>0</v>
      </c>
      <c r="F20" s="11"/>
      <c r="G20" s="11"/>
      <c r="H20" s="11"/>
      <c r="I20" s="14">
        <f t="shared" si="2"/>
        <v>0</v>
      </c>
      <c r="J20" s="11"/>
      <c r="K20" s="11">
        <f t="shared" si="3"/>
        <v>0</v>
      </c>
      <c r="L20" s="11"/>
      <c r="M20" s="11"/>
      <c r="N20" s="11"/>
    </row>
    <row r="21" spans="2:14" ht="16.5" customHeight="1">
      <c r="B21" s="20" t="s">
        <v>107</v>
      </c>
      <c r="C21" s="88">
        <f t="shared" si="0"/>
        <v>0</v>
      </c>
      <c r="D21" s="11"/>
      <c r="E21" s="11">
        <f t="shared" si="1"/>
        <v>0</v>
      </c>
      <c r="F21" s="11"/>
      <c r="G21" s="11"/>
      <c r="H21" s="11"/>
      <c r="I21" s="88">
        <f t="shared" si="2"/>
        <v>0</v>
      </c>
      <c r="J21" s="11"/>
      <c r="K21" s="11">
        <f t="shared" si="3"/>
        <v>0</v>
      </c>
      <c r="L21" s="11"/>
      <c r="M21" s="11"/>
      <c r="N21" s="11"/>
    </row>
    <row r="22" spans="2:14" ht="16.5" customHeight="1">
      <c r="B22" s="19"/>
      <c r="C22" s="14">
        <f t="shared" si="0"/>
        <v>0</v>
      </c>
      <c r="D22" s="11"/>
      <c r="E22" s="14">
        <f t="shared" si="1"/>
        <v>0</v>
      </c>
      <c r="F22" s="11"/>
      <c r="G22" s="11"/>
      <c r="H22" s="14"/>
      <c r="I22" s="14">
        <f t="shared" si="2"/>
        <v>0</v>
      </c>
      <c r="J22" s="11"/>
      <c r="K22" s="14">
        <f t="shared" si="3"/>
        <v>0</v>
      </c>
      <c r="L22" s="11"/>
      <c r="M22" s="11"/>
      <c r="N22" s="14"/>
    </row>
    <row r="23" spans="2:14" ht="16.5" customHeight="1">
      <c r="B23" s="18" t="s">
        <v>272</v>
      </c>
      <c r="C23" s="87">
        <f t="shared" si="0"/>
        <v>3498029664</v>
      </c>
      <c r="D23" s="13">
        <f>SUM(D24:D32)</f>
        <v>27412312</v>
      </c>
      <c r="E23" s="13">
        <f t="shared" si="1"/>
        <v>3470617352</v>
      </c>
      <c r="F23" s="13">
        <f>SUM(F24:F32)</f>
        <v>433209804</v>
      </c>
      <c r="G23" s="13">
        <f>SUM(G24:G32)</f>
        <v>1020863062</v>
      </c>
      <c r="H23" s="13">
        <f>SUM(H24:H32)</f>
        <v>2016544486</v>
      </c>
      <c r="I23" s="87">
        <f t="shared" si="2"/>
        <v>480357697</v>
      </c>
      <c r="J23" s="13">
        <f>SUM(J24:J32)</f>
        <v>45924063</v>
      </c>
      <c r="K23" s="13">
        <f t="shared" si="3"/>
        <v>434433634</v>
      </c>
      <c r="L23" s="13">
        <f>SUM(L24:L32)</f>
        <v>434433634</v>
      </c>
      <c r="M23" s="13">
        <f>SUM(M24:M32)</f>
        <v>0</v>
      </c>
      <c r="N23" s="13">
        <f>SUM(N24:N32)</f>
        <v>0</v>
      </c>
    </row>
    <row r="24" spans="2:14" ht="16.5" customHeight="1">
      <c r="B24" s="19" t="s">
        <v>504</v>
      </c>
      <c r="C24" s="14">
        <f t="shared" si="0"/>
        <v>1911948689</v>
      </c>
      <c r="D24" s="11"/>
      <c r="E24" s="11">
        <f t="shared" si="1"/>
        <v>1911948689</v>
      </c>
      <c r="F24" s="11">
        <v>386398286</v>
      </c>
      <c r="G24" s="11">
        <v>423826488</v>
      </c>
      <c r="H24" s="11">
        <v>1101723915</v>
      </c>
      <c r="I24" s="14">
        <f t="shared" si="2"/>
        <v>386398286</v>
      </c>
      <c r="J24" s="11"/>
      <c r="K24" s="11">
        <f t="shared" si="3"/>
        <v>386398286</v>
      </c>
      <c r="L24" s="11">
        <v>386398286</v>
      </c>
      <c r="M24" s="11"/>
      <c r="N24" s="11"/>
    </row>
    <row r="25" spans="2:14" ht="16.5" customHeight="1">
      <c r="B25" s="20" t="s">
        <v>505</v>
      </c>
      <c r="C25" s="88">
        <f t="shared" si="0"/>
        <v>1560810365</v>
      </c>
      <c r="D25" s="11"/>
      <c r="E25" s="11">
        <f t="shared" si="1"/>
        <v>1560810365</v>
      </c>
      <c r="F25" s="11">
        <v>48953220</v>
      </c>
      <c r="G25" s="11">
        <v>597036574</v>
      </c>
      <c r="H25" s="11">
        <v>914820571</v>
      </c>
      <c r="I25" s="88">
        <f t="shared" si="2"/>
        <v>48953220</v>
      </c>
      <c r="J25" s="11"/>
      <c r="K25" s="11">
        <f t="shared" si="3"/>
        <v>48953220</v>
      </c>
      <c r="L25" s="11">
        <v>48953220</v>
      </c>
      <c r="M25" s="11"/>
      <c r="N25" s="11"/>
    </row>
    <row r="26" spans="1:14" s="46" customFormat="1" ht="16.5" customHeight="1">
      <c r="A26" s="59"/>
      <c r="B26" s="20" t="s">
        <v>506</v>
      </c>
      <c r="C26" s="88">
        <f t="shared" si="0"/>
        <v>-2141702</v>
      </c>
      <c r="D26" s="11"/>
      <c r="E26" s="11">
        <f t="shared" si="1"/>
        <v>-2141702</v>
      </c>
      <c r="F26" s="11">
        <v>-2141702</v>
      </c>
      <c r="G26" s="11"/>
      <c r="H26" s="11"/>
      <c r="I26" s="88">
        <f t="shared" si="2"/>
        <v>-917872</v>
      </c>
      <c r="J26" s="11"/>
      <c r="K26" s="11">
        <f t="shared" si="3"/>
        <v>-917872</v>
      </c>
      <c r="L26" s="11">
        <v>-917872</v>
      </c>
      <c r="M26" s="11"/>
      <c r="N26" s="11"/>
    </row>
    <row r="27" spans="1:14" s="46" customFormat="1" ht="16.5" customHeight="1">
      <c r="A27" s="59"/>
      <c r="B27" s="20" t="s">
        <v>518</v>
      </c>
      <c r="C27" s="88">
        <f t="shared" si="0"/>
        <v>51713000</v>
      </c>
      <c r="D27" s="11">
        <v>51713000</v>
      </c>
      <c r="E27" s="11">
        <f t="shared" si="1"/>
        <v>0</v>
      </c>
      <c r="F27" s="11"/>
      <c r="G27" s="11"/>
      <c r="H27" s="11"/>
      <c r="I27" s="88">
        <f t="shared" si="2"/>
        <v>51713000</v>
      </c>
      <c r="J27" s="11">
        <v>51713000</v>
      </c>
      <c r="K27" s="11">
        <f t="shared" si="3"/>
        <v>0</v>
      </c>
      <c r="L27" s="11"/>
      <c r="M27" s="11"/>
      <c r="N27" s="11"/>
    </row>
    <row r="28" spans="1:14" s="46" customFormat="1" ht="16.5" customHeight="1">
      <c r="A28" s="59"/>
      <c r="B28" s="20" t="s">
        <v>506</v>
      </c>
      <c r="C28" s="88">
        <f t="shared" si="0"/>
        <v>-27590591</v>
      </c>
      <c r="D28" s="11">
        <v>-27590591</v>
      </c>
      <c r="E28" s="11">
        <f t="shared" si="1"/>
        <v>0</v>
      </c>
      <c r="F28" s="11"/>
      <c r="G28" s="11"/>
      <c r="H28" s="11"/>
      <c r="I28" s="88">
        <f t="shared" si="2"/>
        <v>-7774187</v>
      </c>
      <c r="J28" s="11">
        <v>-7774187</v>
      </c>
      <c r="K28" s="11">
        <f t="shared" si="3"/>
        <v>0</v>
      </c>
      <c r="L28" s="11"/>
      <c r="M28" s="11"/>
      <c r="N28" s="11"/>
    </row>
    <row r="29" spans="1:14" s="46" customFormat="1" ht="16.5" customHeight="1">
      <c r="A29" s="59"/>
      <c r="B29" s="20" t="s">
        <v>519</v>
      </c>
      <c r="C29" s="88">
        <f t="shared" si="0"/>
        <v>5200000</v>
      </c>
      <c r="D29" s="11">
        <v>5200000</v>
      </c>
      <c r="E29" s="11">
        <f t="shared" si="1"/>
        <v>0</v>
      </c>
      <c r="F29" s="11"/>
      <c r="G29" s="11"/>
      <c r="H29" s="11"/>
      <c r="I29" s="88">
        <f t="shared" si="2"/>
        <v>3000000</v>
      </c>
      <c r="J29" s="11">
        <v>3000000</v>
      </c>
      <c r="K29" s="11">
        <f t="shared" si="3"/>
        <v>0</v>
      </c>
      <c r="L29" s="11"/>
      <c r="M29" s="11"/>
      <c r="N29" s="11"/>
    </row>
    <row r="30" spans="1:14" s="46" customFormat="1" ht="16.5" customHeight="1">
      <c r="A30" s="59"/>
      <c r="B30" s="20" t="s">
        <v>506</v>
      </c>
      <c r="C30" s="88">
        <f t="shared" si="0"/>
        <v>-1910097</v>
      </c>
      <c r="D30" s="11">
        <v>-1910097</v>
      </c>
      <c r="E30" s="11">
        <f t="shared" si="1"/>
        <v>0</v>
      </c>
      <c r="F30" s="11"/>
      <c r="G30" s="11"/>
      <c r="H30" s="11"/>
      <c r="I30" s="88">
        <f t="shared" si="2"/>
        <v>-1014750</v>
      </c>
      <c r="J30" s="11">
        <v>-1014750</v>
      </c>
      <c r="K30" s="11">
        <f t="shared" si="3"/>
        <v>0</v>
      </c>
      <c r="L30" s="11"/>
      <c r="M30" s="11"/>
      <c r="N30" s="11"/>
    </row>
    <row r="31" spans="2:14" ht="16.5" customHeight="1">
      <c r="B31" s="20" t="s">
        <v>107</v>
      </c>
      <c r="C31" s="88">
        <f t="shared" si="0"/>
        <v>0</v>
      </c>
      <c r="D31" s="11"/>
      <c r="E31" s="11">
        <f t="shared" si="1"/>
        <v>0</v>
      </c>
      <c r="F31" s="11"/>
      <c r="G31" s="11"/>
      <c r="H31" s="11"/>
      <c r="I31" s="88">
        <f t="shared" si="2"/>
        <v>0</v>
      </c>
      <c r="J31" s="11"/>
      <c r="K31" s="11">
        <f t="shared" si="3"/>
        <v>0</v>
      </c>
      <c r="L31" s="11"/>
      <c r="M31" s="11"/>
      <c r="N31" s="11"/>
    </row>
    <row r="32" spans="2:14" ht="16.5" customHeight="1">
      <c r="B32" s="19"/>
      <c r="C32" s="14">
        <f t="shared" si="0"/>
        <v>0</v>
      </c>
      <c r="D32" s="11"/>
      <c r="E32" s="11">
        <f t="shared" si="1"/>
        <v>0</v>
      </c>
      <c r="F32" s="11"/>
      <c r="G32" s="11"/>
      <c r="H32" s="11"/>
      <c r="I32" s="14">
        <f t="shared" si="2"/>
        <v>0</v>
      </c>
      <c r="J32" s="11"/>
      <c r="K32" s="11">
        <f t="shared" si="3"/>
        <v>0</v>
      </c>
      <c r="L32" s="11"/>
      <c r="M32" s="11"/>
      <c r="N32" s="11"/>
    </row>
    <row r="33" spans="2:14" ht="16.5" customHeight="1">
      <c r="B33" s="18" t="s">
        <v>273</v>
      </c>
      <c r="C33" s="87">
        <f t="shared" si="0"/>
        <v>2143750</v>
      </c>
      <c r="D33" s="13">
        <f>SUM(D34:D36)</f>
        <v>2143750</v>
      </c>
      <c r="E33" s="13">
        <f t="shared" si="1"/>
        <v>0</v>
      </c>
      <c r="F33" s="13">
        <f>SUM(F34:F36)</f>
        <v>0</v>
      </c>
      <c r="G33" s="13">
        <f>SUM(G34:G36)</f>
        <v>0</v>
      </c>
      <c r="H33" s="13">
        <f>SUM(H34:H36)</f>
        <v>0</v>
      </c>
      <c r="I33" s="87">
        <f t="shared" si="2"/>
        <v>1375000</v>
      </c>
      <c r="J33" s="13">
        <f>SUM(J34:J36)</f>
        <v>1375000</v>
      </c>
      <c r="K33" s="13">
        <f t="shared" si="3"/>
        <v>0</v>
      </c>
      <c r="L33" s="13">
        <f>SUM(L34:L36)</f>
        <v>0</v>
      </c>
      <c r="M33" s="13">
        <f>SUM(M34:M36)</f>
        <v>0</v>
      </c>
      <c r="N33" s="13">
        <f>SUM(N34:N36)</f>
        <v>0</v>
      </c>
    </row>
    <row r="34" spans="2:14" ht="16.5" customHeight="1">
      <c r="B34" s="19" t="s">
        <v>520</v>
      </c>
      <c r="C34" s="14">
        <f t="shared" si="0"/>
        <v>2143750</v>
      </c>
      <c r="D34" s="11">
        <v>2143750</v>
      </c>
      <c r="E34" s="11">
        <f t="shared" si="1"/>
        <v>0</v>
      </c>
      <c r="F34" s="11"/>
      <c r="G34" s="11"/>
      <c r="H34" s="11"/>
      <c r="I34" s="14">
        <f t="shared" si="2"/>
        <v>1375000</v>
      </c>
      <c r="J34" s="11">
        <v>1375000</v>
      </c>
      <c r="K34" s="11">
        <f t="shared" si="3"/>
        <v>0</v>
      </c>
      <c r="L34" s="11"/>
      <c r="M34" s="11"/>
      <c r="N34" s="11"/>
    </row>
    <row r="35" spans="2:14" ht="16.5" customHeight="1">
      <c r="B35" s="20" t="s">
        <v>107</v>
      </c>
      <c r="C35" s="88">
        <f t="shared" si="0"/>
        <v>0</v>
      </c>
      <c r="D35" s="11"/>
      <c r="E35" s="11">
        <f t="shared" si="1"/>
        <v>0</v>
      </c>
      <c r="F35" s="11"/>
      <c r="G35" s="11"/>
      <c r="H35" s="11"/>
      <c r="I35" s="88">
        <f t="shared" si="2"/>
        <v>0</v>
      </c>
      <c r="J35" s="11"/>
      <c r="K35" s="11">
        <f t="shared" si="3"/>
        <v>0</v>
      </c>
      <c r="L35" s="11"/>
      <c r="M35" s="11"/>
      <c r="N35" s="11"/>
    </row>
    <row r="36" spans="2:14" ht="16.5" customHeight="1">
      <c r="B36" s="19"/>
      <c r="C36" s="14">
        <f t="shared" si="0"/>
        <v>0</v>
      </c>
      <c r="D36" s="11"/>
      <c r="E36" s="11">
        <f t="shared" si="1"/>
        <v>0</v>
      </c>
      <c r="F36" s="11"/>
      <c r="G36" s="11"/>
      <c r="H36" s="11"/>
      <c r="I36" s="14">
        <f t="shared" si="2"/>
        <v>0</v>
      </c>
      <c r="J36" s="11"/>
      <c r="K36" s="11">
        <f t="shared" si="3"/>
        <v>0</v>
      </c>
      <c r="L36" s="11"/>
      <c r="M36" s="11"/>
      <c r="N36" s="11"/>
    </row>
    <row r="37" spans="2:14" ht="16.5" customHeight="1">
      <c r="B37" s="18" t="s">
        <v>274</v>
      </c>
      <c r="C37" s="87">
        <f t="shared" si="0"/>
        <v>157976</v>
      </c>
      <c r="D37" s="13">
        <f>SUM(D38:D40)</f>
        <v>0</v>
      </c>
      <c r="E37" s="13">
        <f t="shared" si="1"/>
        <v>157976</v>
      </c>
      <c r="F37" s="13">
        <f>SUM(F38:F40)</f>
        <v>0</v>
      </c>
      <c r="G37" s="13">
        <f>SUM(G38:G40)</f>
        <v>0</v>
      </c>
      <c r="H37" s="13">
        <f>SUM(H38:H40)</f>
        <v>157976</v>
      </c>
      <c r="I37" s="87">
        <f t="shared" si="2"/>
        <v>0</v>
      </c>
      <c r="J37" s="13">
        <f>SUM(J38:J40)</f>
        <v>0</v>
      </c>
      <c r="K37" s="13">
        <f t="shared" si="3"/>
        <v>0</v>
      </c>
      <c r="L37" s="13">
        <f>SUM(L38:L40)</f>
        <v>0</v>
      </c>
      <c r="M37" s="13">
        <f>SUM(M38:M40)</f>
        <v>0</v>
      </c>
      <c r="N37" s="13">
        <f>SUM(N38:N40)</f>
        <v>0</v>
      </c>
    </row>
    <row r="38" spans="2:14" ht="16.5" customHeight="1">
      <c r="B38" s="19" t="s">
        <v>115</v>
      </c>
      <c r="C38" s="14">
        <f t="shared" si="0"/>
        <v>0</v>
      </c>
      <c r="D38" s="11"/>
      <c r="E38" s="11">
        <f t="shared" si="1"/>
        <v>0</v>
      </c>
      <c r="F38" s="11"/>
      <c r="G38" s="11"/>
      <c r="H38" s="11"/>
      <c r="I38" s="14">
        <f t="shared" si="2"/>
        <v>0</v>
      </c>
      <c r="J38" s="11"/>
      <c r="K38" s="11">
        <f t="shared" si="3"/>
        <v>0</v>
      </c>
      <c r="L38" s="11"/>
      <c r="M38" s="11"/>
      <c r="N38" s="11"/>
    </row>
    <row r="39" spans="2:14" ht="16.5" customHeight="1">
      <c r="B39" s="20" t="s">
        <v>107</v>
      </c>
      <c r="C39" s="88">
        <f t="shared" si="0"/>
        <v>0</v>
      </c>
      <c r="D39" s="11"/>
      <c r="E39" s="11">
        <f t="shared" si="1"/>
        <v>0</v>
      </c>
      <c r="F39" s="11"/>
      <c r="G39" s="11"/>
      <c r="H39" s="11"/>
      <c r="I39" s="88">
        <f t="shared" si="2"/>
        <v>0</v>
      </c>
      <c r="J39" s="11"/>
      <c r="K39" s="11">
        <f t="shared" si="3"/>
        <v>0</v>
      </c>
      <c r="L39" s="11"/>
      <c r="M39" s="11"/>
      <c r="N39" s="11"/>
    </row>
    <row r="40" spans="2:14" ht="16.5" customHeight="1">
      <c r="B40" s="19" t="s">
        <v>716</v>
      </c>
      <c r="C40" s="14">
        <f t="shared" si="0"/>
        <v>157976</v>
      </c>
      <c r="D40" s="11"/>
      <c r="E40" s="14">
        <f t="shared" si="1"/>
        <v>157976</v>
      </c>
      <c r="F40" s="11"/>
      <c r="G40" s="11"/>
      <c r="H40" s="14">
        <v>157976</v>
      </c>
      <c r="I40" s="14">
        <f t="shared" si="2"/>
        <v>0</v>
      </c>
      <c r="J40" s="11"/>
      <c r="K40" s="14">
        <f t="shared" si="3"/>
        <v>0</v>
      </c>
      <c r="L40" s="11"/>
      <c r="M40" s="11"/>
      <c r="N40" s="14"/>
    </row>
    <row r="41" spans="2:14" ht="16.5" customHeight="1">
      <c r="B41" s="21" t="s">
        <v>116</v>
      </c>
      <c r="C41" s="87">
        <f t="shared" si="0"/>
        <v>3601552044</v>
      </c>
      <c r="D41" s="13">
        <f>SUM(D10,D17)</f>
        <v>104567934</v>
      </c>
      <c r="E41" s="13">
        <f t="shared" si="1"/>
        <v>3496984110</v>
      </c>
      <c r="F41" s="13">
        <f>SUM(F10,F17)</f>
        <v>437054620</v>
      </c>
      <c r="G41" s="13">
        <f>SUM(G10,G17)</f>
        <v>1025863867</v>
      </c>
      <c r="H41" s="13">
        <f>SUM(H10,H17)</f>
        <v>2034065623</v>
      </c>
      <c r="I41" s="87">
        <f t="shared" si="2"/>
        <v>553564389</v>
      </c>
      <c r="J41" s="13">
        <f>SUM(J10,J17)</f>
        <v>115516079</v>
      </c>
      <c r="K41" s="13">
        <f t="shared" si="3"/>
        <v>438048310</v>
      </c>
      <c r="L41" s="13">
        <f>SUM(L10,L17)</f>
        <v>438048310</v>
      </c>
      <c r="M41" s="13">
        <f>SUM(M10,M17)</f>
        <v>0</v>
      </c>
      <c r="N41" s="13">
        <f>SUM(N10,N17)</f>
        <v>0</v>
      </c>
    </row>
    <row r="42" spans="2:14" ht="16.5" customHeight="1">
      <c r="B42" s="14"/>
      <c r="C42" s="14">
        <f t="shared" si="0"/>
        <v>0</v>
      </c>
      <c r="D42" s="11"/>
      <c r="E42" s="14">
        <f t="shared" si="1"/>
        <v>0</v>
      </c>
      <c r="F42" s="11"/>
      <c r="G42" s="11"/>
      <c r="H42" s="14"/>
      <c r="I42" s="14">
        <f t="shared" si="2"/>
        <v>0</v>
      </c>
      <c r="J42" s="11"/>
      <c r="K42" s="14">
        <f t="shared" si="3"/>
        <v>0</v>
      </c>
      <c r="L42" s="11"/>
      <c r="M42" s="11"/>
      <c r="N42" s="14"/>
    </row>
    <row r="43" spans="2:14" ht="16.5" customHeight="1">
      <c r="B43" s="21" t="s">
        <v>117</v>
      </c>
      <c r="C43" s="87">
        <f t="shared" si="0"/>
        <v>0</v>
      </c>
      <c r="D43" s="11"/>
      <c r="E43" s="11"/>
      <c r="F43" s="11"/>
      <c r="G43" s="11"/>
      <c r="H43" s="11"/>
      <c r="I43" s="87">
        <f t="shared" si="2"/>
        <v>0</v>
      </c>
      <c r="J43" s="11"/>
      <c r="K43" s="11"/>
      <c r="L43" s="11"/>
      <c r="M43" s="11"/>
      <c r="N43" s="11"/>
    </row>
    <row r="44" spans="2:14" ht="16.5" customHeight="1">
      <c r="B44" s="21" t="s">
        <v>265</v>
      </c>
      <c r="C44" s="87">
        <f t="shared" si="0"/>
        <v>7416368</v>
      </c>
      <c r="D44" s="13">
        <f>SUM(D45:D52)</f>
        <v>125000</v>
      </c>
      <c r="E44" s="13">
        <f t="shared" si="1"/>
        <v>7291368</v>
      </c>
      <c r="F44" s="13">
        <f>SUM(F45:F52)</f>
        <v>2291368</v>
      </c>
      <c r="G44" s="13">
        <f>SUM(G45:G52)</f>
        <v>5000000</v>
      </c>
      <c r="H44" s="13">
        <f>SUM(H45:H52)</f>
        <v>0</v>
      </c>
      <c r="I44" s="87">
        <f t="shared" si="2"/>
        <v>37957350</v>
      </c>
      <c r="J44" s="13">
        <f>SUM(J45:J52)</f>
        <v>36750910</v>
      </c>
      <c r="K44" s="13">
        <f aca="true" t="shared" si="4" ref="K44:K69">SUM(L44:N44)</f>
        <v>1206440</v>
      </c>
      <c r="L44" s="13">
        <f>SUM(L45:L52)</f>
        <v>1206440</v>
      </c>
      <c r="M44" s="13">
        <f>SUM(M45:M52)</f>
        <v>0</v>
      </c>
      <c r="N44" s="13">
        <f>SUM(N45:N52)</f>
        <v>0</v>
      </c>
    </row>
    <row r="45" spans="2:14" ht="16.5" customHeight="1">
      <c r="B45" s="17" t="s">
        <v>524</v>
      </c>
      <c r="C45" s="14">
        <f>SUM(D45:E45)</f>
        <v>0</v>
      </c>
      <c r="D45" s="11"/>
      <c r="E45" s="11">
        <f>SUM(F45:H45)</f>
        <v>0</v>
      </c>
      <c r="F45" s="11"/>
      <c r="G45" s="11"/>
      <c r="H45" s="11"/>
      <c r="I45" s="14">
        <f>SUM(J45:K45)</f>
        <v>36750910</v>
      </c>
      <c r="J45" s="11">
        <v>36750910</v>
      </c>
      <c r="K45" s="11">
        <f>SUM(L45:N45)</f>
        <v>0</v>
      </c>
      <c r="L45" s="11"/>
      <c r="M45" s="11"/>
      <c r="N45" s="11"/>
    </row>
    <row r="46" spans="1:14" s="46" customFormat="1" ht="16.5" customHeight="1">
      <c r="A46" s="59"/>
      <c r="B46" s="17" t="s">
        <v>523</v>
      </c>
      <c r="C46" s="14">
        <f>SUM(D46:E46)</f>
        <v>0</v>
      </c>
      <c r="D46" s="11"/>
      <c r="E46" s="11">
        <f>SUM(F46:H46)</f>
        <v>0</v>
      </c>
      <c r="F46" s="11"/>
      <c r="G46" s="11"/>
      <c r="H46" s="11"/>
      <c r="I46" s="14">
        <f>SUM(J46:K46)</f>
        <v>491150</v>
      </c>
      <c r="J46" s="11"/>
      <c r="K46" s="11">
        <f>SUM(L46:N46)</f>
        <v>491150</v>
      </c>
      <c r="L46" s="11">
        <v>491150</v>
      </c>
      <c r="M46" s="11"/>
      <c r="N46" s="11"/>
    </row>
    <row r="47" spans="2:14" ht="16.5" customHeight="1">
      <c r="B47" s="17" t="s">
        <v>515</v>
      </c>
      <c r="C47" s="14">
        <f>SUM(D47:E47)</f>
        <v>565000</v>
      </c>
      <c r="D47" s="11">
        <v>125000</v>
      </c>
      <c r="E47" s="11">
        <f>SUM(F47:H47)</f>
        <v>440000</v>
      </c>
      <c r="F47" s="11">
        <v>440000</v>
      </c>
      <c r="G47" s="11"/>
      <c r="H47" s="11"/>
      <c r="I47" s="14">
        <f>SUM(J47:K47)</f>
        <v>440000</v>
      </c>
      <c r="J47" s="11"/>
      <c r="K47" s="11">
        <f>SUM(L47:N47)</f>
        <v>440000</v>
      </c>
      <c r="L47" s="11">
        <v>440000</v>
      </c>
      <c r="M47" s="11"/>
      <c r="N47" s="11"/>
    </row>
    <row r="48" spans="2:14" ht="16.5" customHeight="1">
      <c r="B48" s="17" t="s">
        <v>118</v>
      </c>
      <c r="C48" s="14">
        <f>SUM(D48:E48)</f>
        <v>5000000</v>
      </c>
      <c r="D48" s="11"/>
      <c r="E48" s="11">
        <f>SUM(F48:H48)</f>
        <v>5000000</v>
      </c>
      <c r="F48" s="11"/>
      <c r="G48" s="11">
        <v>5000000</v>
      </c>
      <c r="H48" s="11"/>
      <c r="I48" s="14">
        <f>SUM(J48:K48)</f>
        <v>0</v>
      </c>
      <c r="J48" s="11"/>
      <c r="K48" s="11">
        <f>SUM(L48:N48)</f>
        <v>0</v>
      </c>
      <c r="L48" s="11"/>
      <c r="M48" s="11"/>
      <c r="N48" s="11"/>
    </row>
    <row r="49" spans="2:14" ht="16.5" customHeight="1">
      <c r="B49" s="17" t="s">
        <v>516</v>
      </c>
      <c r="C49" s="14">
        <f t="shared" si="0"/>
        <v>1851368</v>
      </c>
      <c r="D49" s="11"/>
      <c r="E49" s="11">
        <f t="shared" si="1"/>
        <v>1851368</v>
      </c>
      <c r="F49" s="11">
        <v>1851368</v>
      </c>
      <c r="G49" s="11"/>
      <c r="H49" s="11"/>
      <c r="I49" s="14">
        <f t="shared" si="2"/>
        <v>275290</v>
      </c>
      <c r="J49" s="11"/>
      <c r="K49" s="11">
        <f t="shared" si="4"/>
        <v>275290</v>
      </c>
      <c r="L49" s="11">
        <v>275290</v>
      </c>
      <c r="M49" s="11"/>
      <c r="N49" s="11"/>
    </row>
    <row r="50" spans="2:14" ht="16.5" customHeight="1">
      <c r="B50" s="17" t="s">
        <v>119</v>
      </c>
      <c r="C50" s="14">
        <f t="shared" si="0"/>
        <v>0</v>
      </c>
      <c r="D50" s="11"/>
      <c r="E50" s="11">
        <f t="shared" si="1"/>
        <v>0</v>
      </c>
      <c r="F50" s="11"/>
      <c r="G50" s="11"/>
      <c r="H50" s="11"/>
      <c r="I50" s="14">
        <f t="shared" si="2"/>
        <v>0</v>
      </c>
      <c r="J50" s="11"/>
      <c r="K50" s="11">
        <f t="shared" si="4"/>
        <v>0</v>
      </c>
      <c r="L50" s="11"/>
      <c r="M50" s="11"/>
      <c r="N50" s="11"/>
    </row>
    <row r="52" spans="2:14" ht="16.5" customHeight="1">
      <c r="B52" s="22" t="s">
        <v>107</v>
      </c>
      <c r="C52" s="88">
        <f t="shared" si="0"/>
        <v>0</v>
      </c>
      <c r="D52" s="11"/>
      <c r="E52" s="11">
        <f t="shared" si="1"/>
        <v>0</v>
      </c>
      <c r="F52" s="11"/>
      <c r="G52" s="11"/>
      <c r="H52" s="11"/>
      <c r="I52" s="88">
        <f t="shared" si="2"/>
        <v>0</v>
      </c>
      <c r="J52" s="11"/>
      <c r="K52" s="11">
        <f t="shared" si="4"/>
        <v>0</v>
      </c>
      <c r="L52" s="11"/>
      <c r="M52" s="11"/>
      <c r="N52" s="11"/>
    </row>
    <row r="53" spans="2:14" ht="16.5" customHeight="1">
      <c r="B53" s="21" t="s">
        <v>266</v>
      </c>
      <c r="C53" s="87">
        <f t="shared" si="0"/>
        <v>611679123</v>
      </c>
      <c r="D53" s="13">
        <f>SUM(D54:D58)</f>
        <v>0</v>
      </c>
      <c r="E53" s="13">
        <f t="shared" si="1"/>
        <v>611679123</v>
      </c>
      <c r="F53" s="13">
        <f>SUM(F54:F58)</f>
        <v>10000000</v>
      </c>
      <c r="G53" s="13">
        <f>SUM(G54:G58)</f>
        <v>0</v>
      </c>
      <c r="H53" s="13">
        <f>SUM(H54:H58)</f>
        <v>601679123</v>
      </c>
      <c r="I53" s="87">
        <f t="shared" si="2"/>
        <v>0</v>
      </c>
      <c r="J53" s="13">
        <f>SUM(J54:J58)</f>
        <v>0</v>
      </c>
      <c r="K53" s="13">
        <f t="shared" si="4"/>
        <v>0</v>
      </c>
      <c r="L53" s="13">
        <f>SUM(L54:L58)</f>
        <v>0</v>
      </c>
      <c r="M53" s="13">
        <f>SUM(M54:M58)</f>
        <v>0</v>
      </c>
      <c r="N53" s="13">
        <f>SUM(N54:N58)</f>
        <v>0</v>
      </c>
    </row>
    <row r="54" spans="2:14" ht="16.5" customHeight="1">
      <c r="B54" s="17" t="s">
        <v>120</v>
      </c>
      <c r="C54" s="14">
        <f t="shared" si="0"/>
        <v>10000000</v>
      </c>
      <c r="D54" s="11"/>
      <c r="E54" s="11">
        <f t="shared" si="1"/>
        <v>10000000</v>
      </c>
      <c r="F54" s="11">
        <v>10000000</v>
      </c>
      <c r="G54" s="11"/>
      <c r="H54" s="11"/>
      <c r="I54" s="14">
        <f t="shared" si="2"/>
        <v>0</v>
      </c>
      <c r="J54" s="11"/>
      <c r="K54" s="11">
        <f t="shared" si="4"/>
        <v>0</v>
      </c>
      <c r="L54" s="11"/>
      <c r="M54" s="11"/>
      <c r="N54" s="11"/>
    </row>
    <row r="55" spans="2:14" ht="16.5" customHeight="1">
      <c r="B55" s="17" t="s">
        <v>121</v>
      </c>
      <c r="C55" s="14">
        <f t="shared" si="0"/>
        <v>0</v>
      </c>
      <c r="D55" s="11"/>
      <c r="E55" s="11">
        <f t="shared" si="1"/>
        <v>0</v>
      </c>
      <c r="F55" s="11"/>
      <c r="G55" s="11"/>
      <c r="H55" s="11"/>
      <c r="I55" s="14">
        <f t="shared" si="2"/>
        <v>0</v>
      </c>
      <c r="J55" s="11"/>
      <c r="K55" s="11">
        <f t="shared" si="4"/>
        <v>0</v>
      </c>
      <c r="L55" s="11"/>
      <c r="M55" s="11"/>
      <c r="N55" s="11"/>
    </row>
    <row r="56" spans="2:14" ht="16.5" customHeight="1">
      <c r="B56" s="22" t="s">
        <v>122</v>
      </c>
      <c r="C56" s="88">
        <f t="shared" si="0"/>
        <v>0</v>
      </c>
      <c r="D56" s="11"/>
      <c r="E56" s="11">
        <f t="shared" si="1"/>
        <v>0</v>
      </c>
      <c r="F56" s="11"/>
      <c r="G56" s="11"/>
      <c r="H56" s="11"/>
      <c r="I56" s="88">
        <f t="shared" si="2"/>
        <v>0</v>
      </c>
      <c r="J56" s="11"/>
      <c r="K56" s="11">
        <f t="shared" si="4"/>
        <v>0</v>
      </c>
      <c r="L56" s="11"/>
      <c r="M56" s="11"/>
      <c r="N56" s="11"/>
    </row>
    <row r="57" spans="2:14" ht="16.5" customHeight="1">
      <c r="B57" s="22" t="s">
        <v>107</v>
      </c>
      <c r="C57" s="88">
        <f t="shared" si="0"/>
        <v>0</v>
      </c>
      <c r="D57" s="11"/>
      <c r="E57" s="11">
        <f t="shared" si="1"/>
        <v>0</v>
      </c>
      <c r="F57" s="11"/>
      <c r="G57" s="11"/>
      <c r="H57" s="11"/>
      <c r="I57" s="88">
        <f t="shared" si="2"/>
        <v>0</v>
      </c>
      <c r="J57" s="11"/>
      <c r="K57" s="11">
        <f t="shared" si="4"/>
        <v>0</v>
      </c>
      <c r="L57" s="11"/>
      <c r="M57" s="11"/>
      <c r="N57" s="11"/>
    </row>
    <row r="58" spans="2:14" ht="16.5" customHeight="1">
      <c r="B58" s="22"/>
      <c r="C58" s="88">
        <f t="shared" si="0"/>
        <v>601679123</v>
      </c>
      <c r="D58" s="11"/>
      <c r="E58" s="11">
        <f t="shared" si="1"/>
        <v>601679123</v>
      </c>
      <c r="F58" s="11"/>
      <c r="G58" s="11"/>
      <c r="H58" s="11">
        <v>601679123</v>
      </c>
      <c r="I58" s="88">
        <f t="shared" si="2"/>
        <v>0</v>
      </c>
      <c r="J58" s="11"/>
      <c r="K58" s="11">
        <f t="shared" si="4"/>
        <v>0</v>
      </c>
      <c r="L58" s="11"/>
      <c r="M58" s="11"/>
      <c r="N58" s="11"/>
    </row>
    <row r="59" spans="2:14" ht="16.5" customHeight="1">
      <c r="B59" s="21" t="s">
        <v>267</v>
      </c>
      <c r="C59" s="87">
        <f t="shared" si="0"/>
        <v>11818007</v>
      </c>
      <c r="D59" s="11"/>
      <c r="E59" s="13">
        <f t="shared" si="1"/>
        <v>11818007</v>
      </c>
      <c r="F59" s="11"/>
      <c r="G59" s="11"/>
      <c r="H59" s="13">
        <v>11818007</v>
      </c>
      <c r="I59" s="87">
        <f t="shared" si="2"/>
        <v>282224</v>
      </c>
      <c r="J59" s="11"/>
      <c r="K59" s="13">
        <f t="shared" si="4"/>
        <v>282224</v>
      </c>
      <c r="L59" s="11">
        <v>282224</v>
      </c>
      <c r="M59" s="11"/>
      <c r="N59" s="13"/>
    </row>
    <row r="60" spans="2:14" ht="16.5" customHeight="1">
      <c r="B60" s="21" t="s">
        <v>123</v>
      </c>
      <c r="C60" s="87">
        <f t="shared" si="0"/>
        <v>630913498</v>
      </c>
      <c r="D60" s="13">
        <f>SUM(D44,D53,D59)</f>
        <v>125000</v>
      </c>
      <c r="E60" s="13">
        <f t="shared" si="1"/>
        <v>630788498</v>
      </c>
      <c r="F60" s="13">
        <f>SUM(F44,F53,F59)</f>
        <v>12291368</v>
      </c>
      <c r="G60" s="13">
        <f>SUM(G44,G53,G59)</f>
        <v>5000000</v>
      </c>
      <c r="H60" s="13">
        <f>SUM(H44,H53,H59)</f>
        <v>613497130</v>
      </c>
      <c r="I60" s="87">
        <f t="shared" si="2"/>
        <v>38239574</v>
      </c>
      <c r="J60" s="13">
        <f>SUM(J44,J53,J59)</f>
        <v>36750910</v>
      </c>
      <c r="K60" s="13">
        <f t="shared" si="4"/>
        <v>1488664</v>
      </c>
      <c r="L60" s="13">
        <f>SUM(L44,L53,L59)</f>
        <v>1488664</v>
      </c>
      <c r="M60" s="13">
        <f>SUM(M44,M53,M59)</f>
        <v>0</v>
      </c>
      <c r="N60" s="13">
        <f>SUM(N44,N53,N59)</f>
        <v>0</v>
      </c>
    </row>
    <row r="61" spans="2:14" ht="16.5" customHeight="1">
      <c r="B61" s="21" t="s">
        <v>275</v>
      </c>
      <c r="C61" s="87">
        <f t="shared" si="0"/>
        <v>0</v>
      </c>
      <c r="D61" s="11"/>
      <c r="E61" s="14">
        <f t="shared" si="1"/>
        <v>0</v>
      </c>
      <c r="F61" s="11"/>
      <c r="G61" s="11"/>
      <c r="H61" s="12"/>
      <c r="I61" s="87">
        <f t="shared" si="2"/>
        <v>0</v>
      </c>
      <c r="J61" s="11"/>
      <c r="K61" s="14">
        <f t="shared" si="4"/>
        <v>0</v>
      </c>
      <c r="L61" s="11"/>
      <c r="M61" s="11"/>
      <c r="N61" s="12"/>
    </row>
    <row r="62" spans="2:14" ht="16.5" customHeight="1">
      <c r="B62" s="17" t="s">
        <v>268</v>
      </c>
      <c r="C62" s="14">
        <f t="shared" si="0"/>
        <v>2898313746</v>
      </c>
      <c r="D62" s="11">
        <v>31971494</v>
      </c>
      <c r="E62" s="14">
        <f t="shared" si="1"/>
        <v>2866342252</v>
      </c>
      <c r="F62" s="11">
        <v>435351506</v>
      </c>
      <c r="G62" s="11">
        <v>1022715232</v>
      </c>
      <c r="H62" s="12">
        <v>1408275514</v>
      </c>
      <c r="I62" s="14">
        <f t="shared" si="2"/>
        <v>467323000</v>
      </c>
      <c r="J62" s="11">
        <v>31971494</v>
      </c>
      <c r="K62" s="14">
        <f t="shared" si="4"/>
        <v>435351506</v>
      </c>
      <c r="L62" s="11">
        <v>435351506</v>
      </c>
      <c r="M62" s="11"/>
      <c r="N62" s="12"/>
    </row>
    <row r="63" spans="2:14" ht="16.5" customHeight="1">
      <c r="B63" s="17" t="s">
        <v>269</v>
      </c>
      <c r="C63" s="14">
        <f t="shared" si="0"/>
        <v>72324800</v>
      </c>
      <c r="D63" s="14">
        <f>SUM(D64:D65)</f>
        <v>72471440</v>
      </c>
      <c r="E63" s="14">
        <f t="shared" si="1"/>
        <v>-146640</v>
      </c>
      <c r="F63" s="14">
        <f>SUM(F64:F65)</f>
        <v>-10588254</v>
      </c>
      <c r="G63" s="14">
        <f>SUM(G64:G65)</f>
        <v>-1851365</v>
      </c>
      <c r="H63" s="14">
        <f>SUM(H64:H65)</f>
        <v>12292979</v>
      </c>
      <c r="I63" s="14">
        <f t="shared" si="2"/>
        <v>48001815</v>
      </c>
      <c r="J63" s="14">
        <f>SUM(J64:J65)</f>
        <v>46793675</v>
      </c>
      <c r="K63" s="14">
        <f t="shared" si="4"/>
        <v>1208140</v>
      </c>
      <c r="L63" s="14">
        <f>SUM(L64:L65)</f>
        <v>1208140</v>
      </c>
      <c r="M63" s="14">
        <f>SUM(M64:M65)</f>
        <v>0</v>
      </c>
      <c r="N63" s="14">
        <f>SUM(N64:N65)</f>
        <v>0</v>
      </c>
    </row>
    <row r="64" spans="2:14" ht="16.5" customHeight="1">
      <c r="B64" s="19" t="s">
        <v>124</v>
      </c>
      <c r="C64" s="14">
        <f t="shared" si="0"/>
        <v>0</v>
      </c>
      <c r="D64" s="11"/>
      <c r="E64" s="14">
        <f t="shared" si="1"/>
        <v>0</v>
      </c>
      <c r="F64" s="11"/>
      <c r="G64" s="11"/>
      <c r="H64" s="12"/>
      <c r="I64" s="14">
        <f t="shared" si="2"/>
        <v>0</v>
      </c>
      <c r="J64" s="11"/>
      <c r="K64" s="14">
        <f t="shared" si="4"/>
        <v>0</v>
      </c>
      <c r="L64" s="11"/>
      <c r="M64" s="11"/>
      <c r="N64" s="12"/>
    </row>
    <row r="65" spans="2:14" ht="16.5" customHeight="1">
      <c r="B65" s="19" t="s">
        <v>125</v>
      </c>
      <c r="C65" s="14">
        <f t="shared" si="0"/>
        <v>72324800</v>
      </c>
      <c r="D65" s="11">
        <v>72471440</v>
      </c>
      <c r="E65" s="14">
        <f t="shared" si="1"/>
        <v>-146640</v>
      </c>
      <c r="F65" s="11">
        <v>-10588254</v>
      </c>
      <c r="G65" s="11">
        <v>-1851365</v>
      </c>
      <c r="H65" s="12">
        <v>12292979</v>
      </c>
      <c r="I65" s="14">
        <f t="shared" si="2"/>
        <v>48001815</v>
      </c>
      <c r="J65" s="11">
        <v>46793675</v>
      </c>
      <c r="K65" s="14">
        <f t="shared" si="4"/>
        <v>1208140</v>
      </c>
      <c r="L65" s="11">
        <v>1208140</v>
      </c>
      <c r="M65" s="11"/>
      <c r="N65" s="12"/>
    </row>
    <row r="66" spans="2:14" ht="16.5" customHeight="1">
      <c r="B66" s="17" t="s">
        <v>270</v>
      </c>
      <c r="C66" s="14">
        <f t="shared" si="0"/>
        <v>0</v>
      </c>
      <c r="D66" s="14">
        <f aca="true" t="shared" si="5" ref="D66:N66">SUM(D67)</f>
        <v>0</v>
      </c>
      <c r="E66" s="14">
        <f t="shared" si="1"/>
        <v>0</v>
      </c>
      <c r="F66" s="14">
        <f t="shared" si="5"/>
        <v>0</v>
      </c>
      <c r="G66" s="14">
        <f t="shared" si="5"/>
        <v>0</v>
      </c>
      <c r="H66" s="14">
        <f t="shared" si="5"/>
        <v>0</v>
      </c>
      <c r="I66" s="14">
        <f t="shared" si="2"/>
        <v>0</v>
      </c>
      <c r="J66" s="14">
        <f t="shared" si="5"/>
        <v>0</v>
      </c>
      <c r="K66" s="14">
        <f t="shared" si="4"/>
        <v>0</v>
      </c>
      <c r="L66" s="14">
        <f t="shared" si="5"/>
        <v>0</v>
      </c>
      <c r="M66" s="14">
        <f t="shared" si="5"/>
        <v>0</v>
      </c>
      <c r="N66" s="14">
        <f t="shared" si="5"/>
        <v>0</v>
      </c>
    </row>
    <row r="67" spans="2:14" ht="16.5" customHeight="1">
      <c r="B67" s="17" t="s">
        <v>276</v>
      </c>
      <c r="C67" s="14">
        <f t="shared" si="0"/>
        <v>0</v>
      </c>
      <c r="D67" s="11"/>
      <c r="E67" s="14">
        <f t="shared" si="1"/>
        <v>0</v>
      </c>
      <c r="F67" s="11"/>
      <c r="G67" s="11"/>
      <c r="H67" s="12"/>
      <c r="I67" s="14">
        <f t="shared" si="2"/>
        <v>0</v>
      </c>
      <c r="J67" s="11"/>
      <c r="K67" s="14">
        <f t="shared" si="4"/>
        <v>0</v>
      </c>
      <c r="L67" s="11"/>
      <c r="M67" s="11"/>
      <c r="N67" s="12"/>
    </row>
    <row r="68" spans="2:14" ht="16.5" customHeight="1">
      <c r="B68" s="21" t="s">
        <v>126</v>
      </c>
      <c r="C68" s="87">
        <f t="shared" si="0"/>
        <v>2970638546</v>
      </c>
      <c r="D68" s="13">
        <f>SUM(D62,D63,D66)</f>
        <v>104442934</v>
      </c>
      <c r="E68" s="13">
        <f t="shared" si="1"/>
        <v>2866195612</v>
      </c>
      <c r="F68" s="13">
        <f>SUM(F62,F63,F66)</f>
        <v>424763252</v>
      </c>
      <c r="G68" s="13">
        <f>SUM(G62,G63,G66)</f>
        <v>1020863867</v>
      </c>
      <c r="H68" s="13">
        <f>SUM(H62,H63,H66)</f>
        <v>1420568493</v>
      </c>
      <c r="I68" s="87">
        <f t="shared" si="2"/>
        <v>515324815</v>
      </c>
      <c r="J68" s="13">
        <f>SUM(J62,J63,J66)</f>
        <v>78765169</v>
      </c>
      <c r="K68" s="13">
        <f t="shared" si="4"/>
        <v>436559646</v>
      </c>
      <c r="L68" s="13">
        <f>SUM(L62,L63,L66)</f>
        <v>436559646</v>
      </c>
      <c r="M68" s="13">
        <f>SUM(M62,M63,M66)</f>
        <v>0</v>
      </c>
      <c r="N68" s="13">
        <f>SUM(N62,N63,N66)</f>
        <v>0</v>
      </c>
    </row>
    <row r="69" spans="2:14" ht="16.5" customHeight="1">
      <c r="B69" s="21" t="s">
        <v>127</v>
      </c>
      <c r="C69" s="87">
        <f t="shared" si="0"/>
        <v>3601552044</v>
      </c>
      <c r="D69" s="13">
        <f>SUM(D60,D68)</f>
        <v>104567934</v>
      </c>
      <c r="E69" s="13">
        <f t="shared" si="1"/>
        <v>3496984110</v>
      </c>
      <c r="F69" s="13">
        <f>SUM(F60,F68)</f>
        <v>437054620</v>
      </c>
      <c r="G69" s="13">
        <f>SUM(G60,G68)</f>
        <v>1025863867</v>
      </c>
      <c r="H69" s="13">
        <f>SUM(H60,H68)</f>
        <v>2034065623</v>
      </c>
      <c r="I69" s="87">
        <f t="shared" si="2"/>
        <v>553564389</v>
      </c>
      <c r="J69" s="13">
        <f>SUM(J60,J68)</f>
        <v>115516079</v>
      </c>
      <c r="K69" s="13">
        <f t="shared" si="4"/>
        <v>438048310</v>
      </c>
      <c r="L69" s="13">
        <f>SUM(L60,L68)</f>
        <v>438048310</v>
      </c>
      <c r="M69" s="13">
        <f>SUM(M60,M68)</f>
        <v>0</v>
      </c>
      <c r="N69" s="13">
        <f>SUM(N60,N68)</f>
        <v>0</v>
      </c>
    </row>
    <row r="70" spans="1:14" ht="16.5" customHeight="1">
      <c r="A70" s="6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6.5" customHeight="1">
      <c r="A71" s="6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6.5" customHeight="1">
      <c r="A72" s="60"/>
      <c r="B72" s="225" t="s">
        <v>104</v>
      </c>
      <c r="C72" s="225"/>
      <c r="D72" s="225"/>
      <c r="E72" s="225"/>
      <c r="F72" s="225"/>
      <c r="G72" s="225"/>
      <c r="H72" s="225"/>
      <c r="I72" s="74"/>
      <c r="J72" s="74"/>
      <c r="K72" s="74"/>
      <c r="L72" s="74"/>
      <c r="M72" s="74"/>
      <c r="N72" s="1"/>
    </row>
    <row r="73" spans="2:14" ht="16.5" customHeight="1">
      <c r="B73" s="226" t="s">
        <v>133</v>
      </c>
      <c r="C73" s="226"/>
      <c r="D73" s="226"/>
      <c r="E73" s="226"/>
      <c r="F73" s="226"/>
      <c r="G73" s="226"/>
      <c r="H73" s="226"/>
      <c r="I73" s="76"/>
      <c r="J73" s="76"/>
      <c r="K73" s="76"/>
      <c r="L73" s="76"/>
      <c r="M73" s="76"/>
      <c r="N73" s="1"/>
    </row>
    <row r="74" spans="2:14" ht="16.5" customHeight="1">
      <c r="B74" s="226" t="s">
        <v>517</v>
      </c>
      <c r="C74" s="226"/>
      <c r="D74" s="226"/>
      <c r="E74" s="226"/>
      <c r="F74" s="226"/>
      <c r="G74" s="226"/>
      <c r="H74" s="226"/>
      <c r="I74" s="76"/>
      <c r="J74" s="76"/>
      <c r="K74" s="76"/>
      <c r="L74" s="76"/>
      <c r="M74" s="76"/>
      <c r="N74" s="1"/>
    </row>
    <row r="75" spans="2:14" ht="16.5" customHeight="1">
      <c r="B75" s="76"/>
      <c r="C75" s="76"/>
      <c r="D75" s="75"/>
      <c r="E75" s="75"/>
      <c r="F75" s="75"/>
      <c r="G75" s="75"/>
      <c r="H75" s="75"/>
      <c r="I75" s="76"/>
      <c r="J75" s="75"/>
      <c r="K75" s="75"/>
      <c r="L75" s="75"/>
      <c r="M75" s="75"/>
      <c r="N75" s="75"/>
    </row>
    <row r="76" spans="2:9" ht="16.5" customHeight="1">
      <c r="B76" s="15"/>
      <c r="C76" s="15"/>
      <c r="I76" s="15"/>
    </row>
    <row r="77" spans="2:14" ht="16.5" customHeight="1">
      <c r="B77" s="224" t="s">
        <v>105</v>
      </c>
      <c r="C77" s="224" t="s">
        <v>106</v>
      </c>
      <c r="D77" s="224"/>
      <c r="E77" s="224"/>
      <c r="F77" s="224"/>
      <c r="G77" s="224"/>
      <c r="H77" s="224"/>
      <c r="I77" s="224" t="s">
        <v>593</v>
      </c>
      <c r="J77" s="224"/>
      <c r="K77" s="224"/>
      <c r="L77" s="224"/>
      <c r="M77" s="224"/>
      <c r="N77" s="224"/>
    </row>
    <row r="78" spans="2:14" ht="16.5" customHeight="1">
      <c r="B78" s="224"/>
      <c r="C78" s="23" t="s">
        <v>513</v>
      </c>
      <c r="D78" s="23" t="s">
        <v>512</v>
      </c>
      <c r="E78" s="23" t="s">
        <v>521</v>
      </c>
      <c r="F78" s="23" t="s">
        <v>500</v>
      </c>
      <c r="G78" s="23" t="s">
        <v>501</v>
      </c>
      <c r="H78" s="23" t="s">
        <v>502</v>
      </c>
      <c r="I78" s="23" t="s">
        <v>513</v>
      </c>
      <c r="J78" s="23" t="s">
        <v>512</v>
      </c>
      <c r="K78" s="23" t="s">
        <v>521</v>
      </c>
      <c r="L78" s="23" t="s">
        <v>500</v>
      </c>
      <c r="M78" s="23" t="s">
        <v>501</v>
      </c>
      <c r="N78" s="23" t="s">
        <v>502</v>
      </c>
    </row>
    <row r="79" spans="2:14" ht="16.5" customHeight="1">
      <c r="B79" s="21" t="s">
        <v>251</v>
      </c>
      <c r="C79" s="87">
        <f>SUM(D79:E79)</f>
        <v>223620543</v>
      </c>
      <c r="D79" s="13">
        <f>SUM(D80:D83,D86:D87)</f>
        <v>152800000</v>
      </c>
      <c r="E79" s="13">
        <f>SUM(F79:H79)</f>
        <v>70820543</v>
      </c>
      <c r="F79" s="13">
        <f>SUM(F80:F83,F86:F87)</f>
        <v>13100000</v>
      </c>
      <c r="G79" s="13">
        <f>SUM(G80:G83,G86:G87)</f>
        <v>0</v>
      </c>
      <c r="H79" s="13">
        <f>SUM(H80:H83,H86:H87)</f>
        <v>57720543</v>
      </c>
      <c r="I79" s="87">
        <f>SUM(J79:K79)</f>
        <v>111800000</v>
      </c>
      <c r="J79" s="13">
        <f>SUM(J80:J83,J86:J87)</f>
        <v>103000000</v>
      </c>
      <c r="K79" s="13">
        <f>SUM(L79:N79)</f>
        <v>8800000</v>
      </c>
      <c r="L79" s="13">
        <f>SUM(L80:L83,L86:L87)</f>
        <v>8800000</v>
      </c>
      <c r="M79" s="13">
        <f>SUM(M80:M83,M86:M87)</f>
        <v>0</v>
      </c>
      <c r="N79" s="13">
        <f>SUM(N80:N83,N86:N87)</f>
        <v>0</v>
      </c>
    </row>
    <row r="80" spans="2:14" ht="16.5" customHeight="1">
      <c r="B80" s="17" t="s">
        <v>231</v>
      </c>
      <c r="C80" s="14">
        <f aca="true" t="shared" si="6" ref="C80:C159">SUM(D80:E80)</f>
        <v>150750000</v>
      </c>
      <c r="D80" s="11">
        <v>150750000</v>
      </c>
      <c r="E80" s="11">
        <f aca="true" t="shared" si="7" ref="E80:E159">SUM(F80:H80)</f>
        <v>0</v>
      </c>
      <c r="F80" s="11"/>
      <c r="G80" s="11"/>
      <c r="H80" s="11"/>
      <c r="I80" s="14">
        <f aca="true" t="shared" si="8" ref="I80:I159">SUM(J80:K80)</f>
        <v>103000000</v>
      </c>
      <c r="J80" s="11">
        <v>103000000</v>
      </c>
      <c r="K80" s="11">
        <f aca="true" t="shared" si="9" ref="K80:K159">SUM(L80:N80)</f>
        <v>0</v>
      </c>
      <c r="L80" s="11"/>
      <c r="M80" s="11"/>
      <c r="N80" s="11"/>
    </row>
    <row r="81" spans="2:14" ht="16.5" customHeight="1">
      <c r="B81" s="17" t="s">
        <v>232</v>
      </c>
      <c r="C81" s="14">
        <f t="shared" si="6"/>
        <v>0</v>
      </c>
      <c r="D81" s="11"/>
      <c r="E81" s="11">
        <f t="shared" si="7"/>
        <v>0</v>
      </c>
      <c r="F81" s="11"/>
      <c r="G81" s="11"/>
      <c r="H81" s="11"/>
      <c r="I81" s="14">
        <f t="shared" si="8"/>
        <v>0</v>
      </c>
      <c r="J81" s="11"/>
      <c r="K81" s="11">
        <f t="shared" si="9"/>
        <v>0</v>
      </c>
      <c r="L81" s="11"/>
      <c r="M81" s="11"/>
      <c r="N81" s="11"/>
    </row>
    <row r="82" spans="2:14" ht="16.5" customHeight="1">
      <c r="B82" s="17" t="s">
        <v>233</v>
      </c>
      <c r="C82" s="14">
        <f t="shared" si="6"/>
        <v>2050000</v>
      </c>
      <c r="D82" s="11">
        <v>2050000</v>
      </c>
      <c r="E82" s="11">
        <f t="shared" si="7"/>
        <v>0</v>
      </c>
      <c r="F82" s="11"/>
      <c r="G82" s="11"/>
      <c r="H82" s="11"/>
      <c r="I82" s="14">
        <f t="shared" si="8"/>
        <v>0</v>
      </c>
      <c r="J82" s="11"/>
      <c r="K82" s="11">
        <f t="shared" si="9"/>
        <v>0</v>
      </c>
      <c r="L82" s="11"/>
      <c r="M82" s="11"/>
      <c r="N82" s="11"/>
    </row>
    <row r="83" spans="2:14" ht="16.5" customHeight="1">
      <c r="B83" s="17" t="s">
        <v>234</v>
      </c>
      <c r="C83" s="14">
        <f t="shared" si="6"/>
        <v>0</v>
      </c>
      <c r="D83" s="11"/>
      <c r="E83" s="11">
        <f t="shared" si="7"/>
        <v>0</v>
      </c>
      <c r="F83" s="11"/>
      <c r="G83" s="11"/>
      <c r="H83" s="11"/>
      <c r="I83" s="14">
        <f t="shared" si="8"/>
        <v>0</v>
      </c>
      <c r="J83" s="11"/>
      <c r="K83" s="11">
        <f t="shared" si="9"/>
        <v>0</v>
      </c>
      <c r="L83" s="11"/>
      <c r="M83" s="11"/>
      <c r="N83" s="11"/>
    </row>
    <row r="84" spans="2:14" ht="16.5" customHeight="1">
      <c r="B84" s="19" t="s">
        <v>130</v>
      </c>
      <c r="C84" s="14">
        <f t="shared" si="6"/>
        <v>0</v>
      </c>
      <c r="D84" s="11"/>
      <c r="E84" s="11">
        <f t="shared" si="7"/>
        <v>0</v>
      </c>
      <c r="F84" s="11"/>
      <c r="G84" s="11"/>
      <c r="H84" s="11"/>
      <c r="I84" s="14">
        <f t="shared" si="8"/>
        <v>0</v>
      </c>
      <c r="J84" s="11"/>
      <c r="K84" s="11">
        <f t="shared" si="9"/>
        <v>0</v>
      </c>
      <c r="L84" s="11"/>
      <c r="M84" s="11"/>
      <c r="N84" s="11"/>
    </row>
    <row r="85" spans="2:14" ht="16.5" customHeight="1">
      <c r="B85" s="19" t="s">
        <v>230</v>
      </c>
      <c r="C85" s="14">
        <f t="shared" si="6"/>
        <v>0</v>
      </c>
      <c r="D85" s="11"/>
      <c r="E85" s="11">
        <f t="shared" si="7"/>
        <v>0</v>
      </c>
      <c r="F85" s="11"/>
      <c r="G85" s="11"/>
      <c r="H85" s="11"/>
      <c r="I85" s="14">
        <f t="shared" si="8"/>
        <v>0</v>
      </c>
      <c r="J85" s="11"/>
      <c r="K85" s="11">
        <f t="shared" si="9"/>
        <v>0</v>
      </c>
      <c r="L85" s="11"/>
      <c r="M85" s="11"/>
      <c r="N85" s="11"/>
    </row>
    <row r="86" spans="2:14" ht="16.5" customHeight="1">
      <c r="B86" s="17" t="s">
        <v>526</v>
      </c>
      <c r="C86" s="14">
        <f t="shared" si="6"/>
        <v>70820543</v>
      </c>
      <c r="D86" s="11"/>
      <c r="E86" s="11">
        <f t="shared" si="7"/>
        <v>70820543</v>
      </c>
      <c r="F86" s="11">
        <v>13100000</v>
      </c>
      <c r="G86" s="11"/>
      <c r="H86" s="11">
        <v>57720543</v>
      </c>
      <c r="I86" s="14">
        <f t="shared" si="8"/>
        <v>8800000</v>
      </c>
      <c r="J86" s="11"/>
      <c r="K86" s="11">
        <f t="shared" si="9"/>
        <v>8800000</v>
      </c>
      <c r="L86" s="11">
        <v>8800000</v>
      </c>
      <c r="M86" s="11"/>
      <c r="N86" s="11"/>
    </row>
    <row r="87" spans="2:14" ht="16.5" customHeight="1">
      <c r="B87" s="17"/>
      <c r="C87" s="14">
        <f t="shared" si="6"/>
        <v>0</v>
      </c>
      <c r="D87" s="11"/>
      <c r="E87" s="11">
        <f t="shared" si="7"/>
        <v>0</v>
      </c>
      <c r="F87" s="11"/>
      <c r="G87" s="11"/>
      <c r="H87" s="11"/>
      <c r="I87" s="14">
        <f t="shared" si="8"/>
        <v>0</v>
      </c>
      <c r="J87" s="11"/>
      <c r="K87" s="11">
        <f t="shared" si="9"/>
        <v>0</v>
      </c>
      <c r="L87" s="11"/>
      <c r="M87" s="11"/>
      <c r="N87" s="11"/>
    </row>
    <row r="88" spans="2:14" ht="16.5" customHeight="1">
      <c r="B88" s="19"/>
      <c r="C88" s="14">
        <f t="shared" si="6"/>
        <v>0</v>
      </c>
      <c r="D88" s="11"/>
      <c r="E88" s="11">
        <f t="shared" si="7"/>
        <v>0</v>
      </c>
      <c r="F88" s="11"/>
      <c r="G88" s="11"/>
      <c r="H88" s="11"/>
      <c r="I88" s="14">
        <f t="shared" si="8"/>
        <v>0</v>
      </c>
      <c r="J88" s="11"/>
      <c r="K88" s="11">
        <f t="shared" si="9"/>
        <v>0</v>
      </c>
      <c r="L88" s="11"/>
      <c r="M88" s="11"/>
      <c r="N88" s="11"/>
    </row>
    <row r="89" spans="2:14" ht="16.5" customHeight="1">
      <c r="B89" s="19"/>
      <c r="C89" s="14">
        <f t="shared" si="6"/>
        <v>0</v>
      </c>
      <c r="D89" s="11"/>
      <c r="E89" s="11">
        <f t="shared" si="7"/>
        <v>0</v>
      </c>
      <c r="F89" s="11"/>
      <c r="G89" s="11"/>
      <c r="H89" s="11"/>
      <c r="I89" s="14">
        <f t="shared" si="8"/>
        <v>0</v>
      </c>
      <c r="J89" s="11"/>
      <c r="K89" s="11">
        <f t="shared" si="9"/>
        <v>0</v>
      </c>
      <c r="L89" s="11"/>
      <c r="M89" s="11"/>
      <c r="N89" s="11"/>
    </row>
    <row r="90" spans="2:14" ht="16.5" customHeight="1">
      <c r="B90" s="17"/>
      <c r="C90" s="14">
        <f t="shared" si="6"/>
        <v>0</v>
      </c>
      <c r="D90" s="11"/>
      <c r="E90" s="11">
        <f t="shared" si="7"/>
        <v>0</v>
      </c>
      <c r="F90" s="11"/>
      <c r="G90" s="11"/>
      <c r="H90" s="11"/>
      <c r="I90" s="14">
        <f t="shared" si="8"/>
        <v>0</v>
      </c>
      <c r="J90" s="11"/>
      <c r="K90" s="11">
        <f t="shared" si="9"/>
        <v>0</v>
      </c>
      <c r="L90" s="11"/>
      <c r="M90" s="11"/>
      <c r="N90" s="11"/>
    </row>
    <row r="91" spans="2:14" ht="16.5" customHeight="1">
      <c r="B91" s="21" t="s">
        <v>252</v>
      </c>
      <c r="C91" s="87">
        <f t="shared" si="6"/>
        <v>201590143</v>
      </c>
      <c r="D91" s="13">
        <f>SUM(D93,D120,D156,D157)</f>
        <v>171256913</v>
      </c>
      <c r="E91" s="13">
        <f t="shared" si="7"/>
        <v>30333230</v>
      </c>
      <c r="F91" s="13">
        <f>SUM(F93,F120,F156,F157)</f>
        <v>5973978</v>
      </c>
      <c r="G91" s="13">
        <f>SUM(G93,G120,G156,G157)</f>
        <v>1856170</v>
      </c>
      <c r="H91" s="13">
        <f>SUM(H93,H120,H156,H157)</f>
        <v>22503082</v>
      </c>
      <c r="I91" s="87">
        <f t="shared" si="8"/>
        <v>63571327</v>
      </c>
      <c r="J91" s="13">
        <f>SUM(J93,J120,J156,J157)</f>
        <v>60451707</v>
      </c>
      <c r="K91" s="13">
        <f t="shared" si="9"/>
        <v>3119620</v>
      </c>
      <c r="L91" s="13">
        <f>SUM(L93,L120,L156,L157)</f>
        <v>3119620</v>
      </c>
      <c r="M91" s="13">
        <f>SUM(M93,M120,M156,M157)</f>
        <v>0</v>
      </c>
      <c r="N91" s="13">
        <f>SUM(N93,N120,N156,N157)</f>
        <v>0</v>
      </c>
    </row>
    <row r="92" spans="1:14" s="46" customFormat="1" ht="16.5" customHeight="1">
      <c r="A92" s="59"/>
      <c r="B92" s="18" t="s">
        <v>507</v>
      </c>
      <c r="C92" s="87">
        <f t="shared" si="6"/>
        <v>171256913</v>
      </c>
      <c r="D92" s="13">
        <f>SUM(D93,D120,D156)</f>
        <v>171256913</v>
      </c>
      <c r="E92" s="13">
        <f t="shared" si="7"/>
        <v>0</v>
      </c>
      <c r="F92" s="13">
        <f>SUM(F93,F120,F156)</f>
        <v>0</v>
      </c>
      <c r="G92" s="13">
        <f>SUM(G93,G120,G156)</f>
        <v>0</v>
      </c>
      <c r="H92" s="13">
        <f>SUM(H93,H120,H156)</f>
        <v>0</v>
      </c>
      <c r="I92" s="87">
        <f t="shared" si="8"/>
        <v>60451707</v>
      </c>
      <c r="J92" s="13">
        <f>SUM(J93,J120,J156)</f>
        <v>60451707</v>
      </c>
      <c r="K92" s="13">
        <f t="shared" si="9"/>
        <v>0</v>
      </c>
      <c r="L92" s="13">
        <f>SUM(L93,L120,L156)</f>
        <v>0</v>
      </c>
      <c r="M92" s="13">
        <f>SUM(M93,M120,M156)</f>
        <v>0</v>
      </c>
      <c r="N92" s="13">
        <f>SUM(N93,N120,N156)</f>
        <v>0</v>
      </c>
    </row>
    <row r="93" spans="2:14" ht="16.5" customHeight="1">
      <c r="B93" s="84" t="s">
        <v>508</v>
      </c>
      <c r="C93" s="87">
        <f t="shared" si="6"/>
        <v>17749660</v>
      </c>
      <c r="D93" s="13">
        <f>SUM(D94,D95,D102,D108)</f>
        <v>17749660</v>
      </c>
      <c r="E93" s="13">
        <f t="shared" si="7"/>
        <v>0</v>
      </c>
      <c r="F93" s="13">
        <f>SUM(F94,F95,F102,F108)</f>
        <v>0</v>
      </c>
      <c r="G93" s="13">
        <f>SUM(G94,G95,G102,G108)</f>
        <v>0</v>
      </c>
      <c r="H93" s="13">
        <f>SUM(H94,H95,H102,H108)</f>
        <v>0</v>
      </c>
      <c r="I93" s="87">
        <f t="shared" si="8"/>
        <v>0</v>
      </c>
      <c r="J93" s="13">
        <f>SUM(J94,J95,J102,J108)</f>
        <v>0</v>
      </c>
      <c r="K93" s="13">
        <f t="shared" si="9"/>
        <v>0</v>
      </c>
      <c r="L93" s="13">
        <f>SUM(L94,L95,L102,L108)</f>
        <v>0</v>
      </c>
      <c r="M93" s="13">
        <f>SUM(M94,M95,M102,M108)</f>
        <v>0</v>
      </c>
      <c r="N93" s="13">
        <f>SUM(N94,N95,N102,N108)</f>
        <v>0</v>
      </c>
    </row>
    <row r="94" spans="1:14" s="24" customFormat="1" ht="16.5" customHeight="1">
      <c r="A94" s="59"/>
      <c r="B94" s="58" t="s">
        <v>277</v>
      </c>
      <c r="C94" s="14">
        <f t="shared" si="6"/>
        <v>0</v>
      </c>
      <c r="D94" s="11"/>
      <c r="E94" s="11">
        <f t="shared" si="7"/>
        <v>0</v>
      </c>
      <c r="F94" s="11"/>
      <c r="G94" s="11"/>
      <c r="H94" s="11"/>
      <c r="I94" s="14">
        <f t="shared" si="8"/>
        <v>0</v>
      </c>
      <c r="J94" s="11"/>
      <c r="K94" s="11">
        <f t="shared" si="9"/>
        <v>0</v>
      </c>
      <c r="L94" s="11"/>
      <c r="M94" s="11"/>
      <c r="N94" s="11"/>
    </row>
    <row r="95" spans="2:14" ht="16.5" customHeight="1">
      <c r="B95" s="58" t="s">
        <v>278</v>
      </c>
      <c r="C95" s="14">
        <f t="shared" si="6"/>
        <v>12772960</v>
      </c>
      <c r="D95" s="11">
        <f>SUM(D96:D101)</f>
        <v>12772960</v>
      </c>
      <c r="E95" s="11">
        <f t="shared" si="7"/>
        <v>0</v>
      </c>
      <c r="F95" s="11">
        <f>SUM(F96:F101)</f>
        <v>0</v>
      </c>
      <c r="G95" s="11">
        <f>SUM(G96:G101)</f>
        <v>0</v>
      </c>
      <c r="H95" s="11">
        <f>SUM(H96:H101)</f>
        <v>0</v>
      </c>
      <c r="I95" s="14">
        <f t="shared" si="8"/>
        <v>0</v>
      </c>
      <c r="J95" s="11">
        <f>SUM(J96:J101)</f>
        <v>0</v>
      </c>
      <c r="K95" s="11">
        <f t="shared" si="9"/>
        <v>0</v>
      </c>
      <c r="L95" s="11">
        <f>SUM(L96:L101)</f>
        <v>0</v>
      </c>
      <c r="M95" s="11">
        <f>SUM(M96:M101)</f>
        <v>0</v>
      </c>
      <c r="N95" s="11">
        <f>SUM(N96:N101)</f>
        <v>0</v>
      </c>
    </row>
    <row r="96" spans="2:14" ht="16.5" customHeight="1">
      <c r="B96" s="85" t="s">
        <v>235</v>
      </c>
      <c r="C96" s="14">
        <f t="shared" si="6"/>
        <v>0</v>
      </c>
      <c r="D96" s="11"/>
      <c r="E96" s="11">
        <f t="shared" si="7"/>
        <v>0</v>
      </c>
      <c r="F96" s="11"/>
      <c r="G96" s="11"/>
      <c r="H96" s="11"/>
      <c r="I96" s="14">
        <f t="shared" si="8"/>
        <v>0</v>
      </c>
      <c r="J96" s="11"/>
      <c r="K96" s="11">
        <f t="shared" si="9"/>
        <v>0</v>
      </c>
      <c r="L96" s="11"/>
      <c r="M96" s="11"/>
      <c r="N96" s="11"/>
    </row>
    <row r="97" spans="2:14" ht="16.5" customHeight="1">
      <c r="B97" s="85" t="s">
        <v>236</v>
      </c>
      <c r="C97" s="14">
        <f t="shared" si="6"/>
        <v>0</v>
      </c>
      <c r="D97" s="11"/>
      <c r="E97" s="11">
        <f t="shared" si="7"/>
        <v>0</v>
      </c>
      <c r="F97" s="11"/>
      <c r="G97" s="11"/>
      <c r="H97" s="11"/>
      <c r="I97" s="14">
        <f t="shared" si="8"/>
        <v>0</v>
      </c>
      <c r="J97" s="11"/>
      <c r="K97" s="11">
        <f t="shared" si="9"/>
        <v>0</v>
      </c>
      <c r="L97" s="11"/>
      <c r="M97" s="11"/>
      <c r="N97" s="11"/>
    </row>
    <row r="98" spans="2:14" ht="16.5" customHeight="1">
      <c r="B98" s="85" t="s">
        <v>237</v>
      </c>
      <c r="C98" s="14">
        <f t="shared" si="6"/>
        <v>0</v>
      </c>
      <c r="D98" s="11"/>
      <c r="E98" s="11">
        <f t="shared" si="7"/>
        <v>0</v>
      </c>
      <c r="F98" s="11"/>
      <c r="G98" s="11"/>
      <c r="H98" s="11"/>
      <c r="I98" s="14">
        <f t="shared" si="8"/>
        <v>0</v>
      </c>
      <c r="J98" s="11"/>
      <c r="K98" s="11">
        <f t="shared" si="9"/>
        <v>0</v>
      </c>
      <c r="L98" s="11"/>
      <c r="M98" s="11"/>
      <c r="N98" s="11"/>
    </row>
    <row r="99" spans="2:14" ht="16.5" customHeight="1">
      <c r="B99" s="85" t="s">
        <v>238</v>
      </c>
      <c r="C99" s="14">
        <f t="shared" si="6"/>
        <v>0</v>
      </c>
      <c r="D99" s="11"/>
      <c r="E99" s="11">
        <f t="shared" si="7"/>
        <v>0</v>
      </c>
      <c r="F99" s="11"/>
      <c r="G99" s="11"/>
      <c r="H99" s="11"/>
      <c r="I99" s="14">
        <f t="shared" si="8"/>
        <v>0</v>
      </c>
      <c r="J99" s="11"/>
      <c r="K99" s="11">
        <f t="shared" si="9"/>
        <v>0</v>
      </c>
      <c r="L99" s="11"/>
      <c r="M99" s="11"/>
      <c r="N99" s="11"/>
    </row>
    <row r="100" spans="2:14" ht="16.5" customHeight="1">
      <c r="B100" s="85" t="s">
        <v>239</v>
      </c>
      <c r="C100" s="14">
        <f t="shared" si="6"/>
        <v>0</v>
      </c>
      <c r="D100" s="11"/>
      <c r="E100" s="11">
        <f t="shared" si="7"/>
        <v>0</v>
      </c>
      <c r="F100" s="11"/>
      <c r="G100" s="11"/>
      <c r="H100" s="11"/>
      <c r="I100" s="14">
        <f t="shared" si="8"/>
        <v>0</v>
      </c>
      <c r="J100" s="11"/>
      <c r="K100" s="11">
        <f t="shared" si="9"/>
        <v>0</v>
      </c>
      <c r="L100" s="11"/>
      <c r="M100" s="11"/>
      <c r="N100" s="11"/>
    </row>
    <row r="101" spans="2:14" ht="16.5" customHeight="1">
      <c r="B101" s="85" t="s">
        <v>230</v>
      </c>
      <c r="C101" s="14">
        <f t="shared" si="6"/>
        <v>12772960</v>
      </c>
      <c r="D101" s="11">
        <v>12772960</v>
      </c>
      <c r="E101" s="11">
        <f t="shared" si="7"/>
        <v>0</v>
      </c>
      <c r="F101" s="11"/>
      <c r="G101" s="11"/>
      <c r="H101" s="11"/>
      <c r="I101" s="14">
        <f t="shared" si="8"/>
        <v>0</v>
      </c>
      <c r="J101" s="11"/>
      <c r="K101" s="11">
        <f t="shared" si="9"/>
        <v>0</v>
      </c>
      <c r="L101" s="11"/>
      <c r="M101" s="11"/>
      <c r="N101" s="11"/>
    </row>
    <row r="102" spans="2:14" ht="16.5" customHeight="1">
      <c r="B102" s="58" t="s">
        <v>279</v>
      </c>
      <c r="C102" s="14">
        <f t="shared" si="6"/>
        <v>0</v>
      </c>
      <c r="D102" s="11">
        <f>SUM(D103:D107)</f>
        <v>0</v>
      </c>
      <c r="E102" s="11">
        <f t="shared" si="7"/>
        <v>0</v>
      </c>
      <c r="F102" s="11">
        <f>SUM(F103:F107)</f>
        <v>0</v>
      </c>
      <c r="G102" s="11">
        <f>SUM(G103:G107)</f>
        <v>0</v>
      </c>
      <c r="H102" s="11">
        <f>SUM(H103:H107)</f>
        <v>0</v>
      </c>
      <c r="I102" s="14">
        <f t="shared" si="8"/>
        <v>0</v>
      </c>
      <c r="J102" s="11">
        <f>SUM(J103:J107)</f>
        <v>0</v>
      </c>
      <c r="K102" s="11">
        <f t="shared" si="9"/>
        <v>0</v>
      </c>
      <c r="L102" s="11">
        <f>SUM(L103:L107)</f>
        <v>0</v>
      </c>
      <c r="M102" s="11">
        <f>SUM(M103:M107)</f>
        <v>0</v>
      </c>
      <c r="N102" s="11">
        <f>SUM(N103:N107)</f>
        <v>0</v>
      </c>
    </row>
    <row r="103" spans="2:14" ht="16.5" customHeight="1">
      <c r="B103" s="85" t="s">
        <v>240</v>
      </c>
      <c r="C103" s="14">
        <f t="shared" si="6"/>
        <v>0</v>
      </c>
      <c r="D103" s="11"/>
      <c r="E103" s="11">
        <f t="shared" si="7"/>
        <v>0</v>
      </c>
      <c r="F103" s="11"/>
      <c r="G103" s="11"/>
      <c r="H103" s="11"/>
      <c r="I103" s="14">
        <f t="shared" si="8"/>
        <v>0</v>
      </c>
      <c r="J103" s="11"/>
      <c r="K103" s="11">
        <f t="shared" si="9"/>
        <v>0</v>
      </c>
      <c r="L103" s="11"/>
      <c r="M103" s="11"/>
      <c r="N103" s="11"/>
    </row>
    <row r="104" spans="2:14" ht="16.5" customHeight="1">
      <c r="B104" s="85" t="s">
        <v>241</v>
      </c>
      <c r="C104" s="14">
        <f t="shared" si="6"/>
        <v>0</v>
      </c>
      <c r="D104" s="11"/>
      <c r="E104" s="11">
        <f t="shared" si="7"/>
        <v>0</v>
      </c>
      <c r="F104" s="11"/>
      <c r="G104" s="11"/>
      <c r="H104" s="11"/>
      <c r="I104" s="14">
        <f t="shared" si="8"/>
        <v>0</v>
      </c>
      <c r="J104" s="11"/>
      <c r="K104" s="11">
        <f t="shared" si="9"/>
        <v>0</v>
      </c>
      <c r="L104" s="11"/>
      <c r="M104" s="11"/>
      <c r="N104" s="11"/>
    </row>
    <row r="105" spans="2:14" ht="16.5" customHeight="1">
      <c r="B105" s="85" t="s">
        <v>242</v>
      </c>
      <c r="C105" s="14">
        <f t="shared" si="6"/>
        <v>0</v>
      </c>
      <c r="D105" s="11"/>
      <c r="E105" s="11">
        <f t="shared" si="7"/>
        <v>0</v>
      </c>
      <c r="F105" s="11"/>
      <c r="G105" s="11"/>
      <c r="H105" s="11"/>
      <c r="I105" s="14">
        <f t="shared" si="8"/>
        <v>0</v>
      </c>
      <c r="J105" s="11"/>
      <c r="K105" s="11">
        <f t="shared" si="9"/>
        <v>0</v>
      </c>
      <c r="L105" s="11"/>
      <c r="M105" s="11"/>
      <c r="N105" s="11"/>
    </row>
    <row r="106" spans="2:14" ht="16.5" customHeight="1">
      <c r="B106" s="85" t="s">
        <v>243</v>
      </c>
      <c r="C106" s="14">
        <f t="shared" si="6"/>
        <v>0</v>
      </c>
      <c r="D106" s="11"/>
      <c r="E106" s="11">
        <f t="shared" si="7"/>
        <v>0</v>
      </c>
      <c r="F106" s="11"/>
      <c r="G106" s="11"/>
      <c r="H106" s="11"/>
      <c r="I106" s="14">
        <f t="shared" si="8"/>
        <v>0</v>
      </c>
      <c r="J106" s="11"/>
      <c r="K106" s="11">
        <f t="shared" si="9"/>
        <v>0</v>
      </c>
      <c r="L106" s="11"/>
      <c r="M106" s="11"/>
      <c r="N106" s="11"/>
    </row>
    <row r="107" spans="2:14" ht="16.5" customHeight="1">
      <c r="B107" s="85" t="s">
        <v>230</v>
      </c>
      <c r="C107" s="14">
        <f t="shared" si="6"/>
        <v>0</v>
      </c>
      <c r="D107" s="11"/>
      <c r="E107" s="11">
        <f t="shared" si="7"/>
        <v>0</v>
      </c>
      <c r="F107" s="11"/>
      <c r="G107" s="11"/>
      <c r="H107" s="11"/>
      <c r="I107" s="14">
        <f t="shared" si="8"/>
        <v>0</v>
      </c>
      <c r="J107" s="11"/>
      <c r="K107" s="11">
        <f t="shared" si="9"/>
        <v>0</v>
      </c>
      <c r="L107" s="11"/>
      <c r="M107" s="11"/>
      <c r="N107" s="11"/>
    </row>
    <row r="108" spans="2:14" ht="16.5" customHeight="1">
      <c r="B108" s="58" t="s">
        <v>280</v>
      </c>
      <c r="C108" s="14">
        <f t="shared" si="6"/>
        <v>4976700</v>
      </c>
      <c r="D108" s="11">
        <f>SUM(D109:D119)</f>
        <v>4976700</v>
      </c>
      <c r="E108" s="11">
        <f t="shared" si="7"/>
        <v>0</v>
      </c>
      <c r="F108" s="11">
        <f>SUM(F109:F119)</f>
        <v>0</v>
      </c>
      <c r="G108" s="11">
        <f>SUM(G109:G119)</f>
        <v>0</v>
      </c>
      <c r="H108" s="11">
        <f>SUM(H109:H119)</f>
        <v>0</v>
      </c>
      <c r="I108" s="14">
        <f t="shared" si="8"/>
        <v>0</v>
      </c>
      <c r="J108" s="11">
        <f>SUM(J109:J119)</f>
        <v>0</v>
      </c>
      <c r="K108" s="11">
        <f t="shared" si="9"/>
        <v>0</v>
      </c>
      <c r="L108" s="11">
        <f>SUM(L109:L119)</f>
        <v>0</v>
      </c>
      <c r="M108" s="11">
        <f>SUM(M109:M119)</f>
        <v>0</v>
      </c>
      <c r="N108" s="11">
        <f>SUM(N109:N119)</f>
        <v>0</v>
      </c>
    </row>
    <row r="109" spans="2:14" ht="16.5" customHeight="1">
      <c r="B109" s="85" t="s">
        <v>244</v>
      </c>
      <c r="C109" s="14">
        <f t="shared" si="6"/>
        <v>0</v>
      </c>
      <c r="D109" s="11"/>
      <c r="E109" s="11">
        <f t="shared" si="7"/>
        <v>0</v>
      </c>
      <c r="F109" s="11"/>
      <c r="G109" s="11"/>
      <c r="H109" s="11"/>
      <c r="I109" s="14">
        <f t="shared" si="8"/>
        <v>0</v>
      </c>
      <c r="J109" s="11"/>
      <c r="K109" s="11">
        <f t="shared" si="9"/>
        <v>0</v>
      </c>
      <c r="L109" s="11"/>
      <c r="M109" s="11"/>
      <c r="N109" s="11"/>
    </row>
    <row r="110" spans="2:14" ht="16.5" customHeight="1">
      <c r="B110" s="85" t="s">
        <v>245</v>
      </c>
      <c r="C110" s="14">
        <f t="shared" si="6"/>
        <v>0</v>
      </c>
      <c r="D110" s="11"/>
      <c r="E110" s="11">
        <f t="shared" si="7"/>
        <v>0</v>
      </c>
      <c r="F110" s="11"/>
      <c r="G110" s="11"/>
      <c r="H110" s="11"/>
      <c r="I110" s="14">
        <f t="shared" si="8"/>
        <v>0</v>
      </c>
      <c r="J110" s="11"/>
      <c r="K110" s="11">
        <f t="shared" si="9"/>
        <v>0</v>
      </c>
      <c r="L110" s="11"/>
      <c r="M110" s="11"/>
      <c r="N110" s="11"/>
    </row>
    <row r="111" spans="2:14" ht="16.5" customHeight="1">
      <c r="B111" s="85" t="s">
        <v>246</v>
      </c>
      <c r="C111" s="14">
        <f t="shared" si="6"/>
        <v>0</v>
      </c>
      <c r="D111" s="11"/>
      <c r="E111" s="11">
        <f t="shared" si="7"/>
        <v>0</v>
      </c>
      <c r="F111" s="11"/>
      <c r="G111" s="11"/>
      <c r="H111" s="11"/>
      <c r="I111" s="14">
        <f t="shared" si="8"/>
        <v>0</v>
      </c>
      <c r="J111" s="11"/>
      <c r="K111" s="11">
        <f t="shared" si="9"/>
        <v>0</v>
      </c>
      <c r="L111" s="11"/>
      <c r="M111" s="11"/>
      <c r="N111" s="11"/>
    </row>
    <row r="112" spans="2:14" ht="16.5" customHeight="1">
      <c r="B112" s="85" t="s">
        <v>247</v>
      </c>
      <c r="C112" s="14">
        <f t="shared" si="6"/>
        <v>0</v>
      </c>
      <c r="D112" s="11"/>
      <c r="E112" s="11">
        <f t="shared" si="7"/>
        <v>0</v>
      </c>
      <c r="F112" s="11"/>
      <c r="G112" s="11"/>
      <c r="H112" s="11"/>
      <c r="I112" s="14">
        <f t="shared" si="8"/>
        <v>0</v>
      </c>
      <c r="J112" s="11"/>
      <c r="K112" s="11">
        <f t="shared" si="9"/>
        <v>0</v>
      </c>
      <c r="L112" s="11"/>
      <c r="M112" s="11"/>
      <c r="N112" s="11"/>
    </row>
    <row r="113" spans="2:14" ht="16.5" customHeight="1">
      <c r="B113" s="85" t="s">
        <v>248</v>
      </c>
      <c r="C113" s="14">
        <f t="shared" si="6"/>
        <v>200000</v>
      </c>
      <c r="D113" s="11">
        <v>200000</v>
      </c>
      <c r="E113" s="11">
        <f t="shared" si="7"/>
        <v>0</v>
      </c>
      <c r="F113" s="11"/>
      <c r="G113" s="11"/>
      <c r="H113" s="11"/>
      <c r="I113" s="14">
        <f t="shared" si="8"/>
        <v>0</v>
      </c>
      <c r="J113" s="11"/>
      <c r="K113" s="11">
        <f t="shared" si="9"/>
        <v>0</v>
      </c>
      <c r="L113" s="11"/>
      <c r="M113" s="11"/>
      <c r="N113" s="11"/>
    </row>
    <row r="114" spans="2:14" ht="16.5" customHeight="1">
      <c r="B114" s="85" t="s">
        <v>249</v>
      </c>
      <c r="C114" s="14">
        <f t="shared" si="6"/>
        <v>0</v>
      </c>
      <c r="D114" s="11"/>
      <c r="E114" s="11">
        <f t="shared" si="7"/>
        <v>0</v>
      </c>
      <c r="F114" s="11"/>
      <c r="G114" s="11"/>
      <c r="H114" s="11"/>
      <c r="I114" s="14">
        <f t="shared" si="8"/>
        <v>0</v>
      </c>
      <c r="J114" s="11"/>
      <c r="K114" s="11">
        <f t="shared" si="9"/>
        <v>0</v>
      </c>
      <c r="L114" s="11"/>
      <c r="M114" s="11"/>
      <c r="N114" s="11"/>
    </row>
    <row r="115" spans="2:14" ht="16.5" customHeight="1">
      <c r="B115" s="85" t="s">
        <v>250</v>
      </c>
      <c r="C115" s="14">
        <f t="shared" si="6"/>
        <v>0</v>
      </c>
      <c r="D115" s="11"/>
      <c r="E115" s="11">
        <f t="shared" si="7"/>
        <v>0</v>
      </c>
      <c r="F115" s="11"/>
      <c r="G115" s="11"/>
      <c r="H115" s="11"/>
      <c r="I115" s="14">
        <f t="shared" si="8"/>
        <v>0</v>
      </c>
      <c r="J115" s="11"/>
      <c r="K115" s="11">
        <f t="shared" si="9"/>
        <v>0</v>
      </c>
      <c r="L115" s="11"/>
      <c r="M115" s="11"/>
      <c r="N115" s="11"/>
    </row>
    <row r="116" spans="1:14" s="46" customFormat="1" ht="16.5" customHeight="1">
      <c r="A116" s="59"/>
      <c r="B116" s="94" t="s">
        <v>531</v>
      </c>
      <c r="C116" s="14">
        <f>SUM(D116:E116)</f>
        <v>0</v>
      </c>
      <c r="D116" s="11"/>
      <c r="E116" s="11">
        <f>SUM(F116:H116)</f>
        <v>0</v>
      </c>
      <c r="F116" s="11"/>
      <c r="G116" s="11"/>
      <c r="H116" s="11"/>
      <c r="I116" s="14">
        <f>SUM(J116:K116)</f>
        <v>0</v>
      </c>
      <c r="J116" s="11"/>
      <c r="K116" s="11">
        <f>SUM(L116:N116)</f>
        <v>0</v>
      </c>
      <c r="L116" s="11"/>
      <c r="M116" s="11"/>
      <c r="N116" s="11"/>
    </row>
    <row r="117" spans="1:14" s="46" customFormat="1" ht="16.5" customHeight="1">
      <c r="A117" s="59"/>
      <c r="B117" s="85" t="s">
        <v>530</v>
      </c>
      <c r="C117" s="14">
        <f>SUM(D117:E117)</f>
        <v>4776700</v>
      </c>
      <c r="D117" s="11">
        <v>4776700</v>
      </c>
      <c r="E117" s="11">
        <f>SUM(F117:H117)</f>
        <v>0</v>
      </c>
      <c r="F117" s="11"/>
      <c r="G117" s="11"/>
      <c r="H117" s="11"/>
      <c r="I117" s="14">
        <f>SUM(J117:K117)</f>
        <v>0</v>
      </c>
      <c r="J117" s="11"/>
      <c r="K117" s="11">
        <f>SUM(L117:N117)</f>
        <v>0</v>
      </c>
      <c r="L117" s="11"/>
      <c r="M117" s="11"/>
      <c r="N117" s="11"/>
    </row>
    <row r="118" spans="1:14" s="46" customFormat="1" ht="16.5" customHeight="1">
      <c r="A118" s="59"/>
      <c r="B118" s="85"/>
      <c r="C118" s="14">
        <f>SUM(D118:E118)</f>
        <v>0</v>
      </c>
      <c r="D118" s="11"/>
      <c r="E118" s="11">
        <f>SUM(F118:H118)</f>
        <v>0</v>
      </c>
      <c r="F118" s="11"/>
      <c r="G118" s="11"/>
      <c r="H118" s="11"/>
      <c r="I118" s="14">
        <f>SUM(J118:K118)</f>
        <v>0</v>
      </c>
      <c r="J118" s="11"/>
      <c r="K118" s="11">
        <f>SUM(L118:N118)</f>
        <v>0</v>
      </c>
      <c r="L118" s="11"/>
      <c r="M118" s="11"/>
      <c r="N118" s="11"/>
    </row>
    <row r="119" spans="2:14" ht="16.5" customHeight="1">
      <c r="B119" s="85"/>
      <c r="C119" s="14">
        <f t="shared" si="6"/>
        <v>0</v>
      </c>
      <c r="D119" s="11"/>
      <c r="E119" s="11">
        <f t="shared" si="7"/>
        <v>0</v>
      </c>
      <c r="F119" s="11"/>
      <c r="G119" s="11"/>
      <c r="H119" s="11"/>
      <c r="I119" s="14">
        <f t="shared" si="8"/>
        <v>0</v>
      </c>
      <c r="J119" s="11"/>
      <c r="K119" s="11">
        <f t="shared" si="9"/>
        <v>0</v>
      </c>
      <c r="L119" s="11"/>
      <c r="M119" s="11"/>
      <c r="N119" s="11"/>
    </row>
    <row r="120" spans="2:14" ht="16.5" customHeight="1">
      <c r="B120" s="84" t="s">
        <v>509</v>
      </c>
      <c r="C120" s="87">
        <f t="shared" si="6"/>
        <v>153507253</v>
      </c>
      <c r="D120" s="13">
        <f>SUM(D121,D128,D138,)</f>
        <v>153507253</v>
      </c>
      <c r="E120" s="13">
        <f t="shared" si="7"/>
        <v>0</v>
      </c>
      <c r="F120" s="13">
        <f>SUM(F121,F128,F138,)</f>
        <v>0</v>
      </c>
      <c r="G120" s="13">
        <f>SUM(G121,G128,G138,)</f>
        <v>0</v>
      </c>
      <c r="H120" s="13">
        <f>SUM(H121,H128,H138,)</f>
        <v>0</v>
      </c>
      <c r="I120" s="87">
        <f t="shared" si="8"/>
        <v>60451707</v>
      </c>
      <c r="J120" s="13">
        <f>SUM(J121,J128,J138,)</f>
        <v>60451707</v>
      </c>
      <c r="K120" s="13">
        <f t="shared" si="9"/>
        <v>0</v>
      </c>
      <c r="L120" s="13">
        <f>SUM(L121,L128,L138,)</f>
        <v>0</v>
      </c>
      <c r="M120" s="13">
        <f>SUM(M121,M128,M138,)</f>
        <v>0</v>
      </c>
      <c r="N120" s="13">
        <f>SUM(N121,N128,N138,)</f>
        <v>0</v>
      </c>
    </row>
    <row r="121" spans="2:14" ht="16.5" customHeight="1">
      <c r="B121" s="58" t="s">
        <v>281</v>
      </c>
      <c r="C121" s="14">
        <f t="shared" si="6"/>
        <v>200000</v>
      </c>
      <c r="D121" s="11">
        <f>SUM(D122:D127)</f>
        <v>200000</v>
      </c>
      <c r="E121" s="11">
        <f t="shared" si="7"/>
        <v>0</v>
      </c>
      <c r="F121" s="11">
        <f>SUM(F122:F127)</f>
        <v>0</v>
      </c>
      <c r="G121" s="11">
        <f>SUM(G122:G127)</f>
        <v>0</v>
      </c>
      <c r="H121" s="11">
        <f>SUM(H122:H127)</f>
        <v>0</v>
      </c>
      <c r="I121" s="14">
        <f t="shared" si="8"/>
        <v>590300</v>
      </c>
      <c r="J121" s="11">
        <f>SUM(J122:J127)</f>
        <v>590300</v>
      </c>
      <c r="K121" s="11">
        <f t="shared" si="9"/>
        <v>0</v>
      </c>
      <c r="L121" s="11">
        <f>SUM(L122:L127)</f>
        <v>0</v>
      </c>
      <c r="M121" s="11">
        <f>SUM(M122:M127)</f>
        <v>0</v>
      </c>
      <c r="N121" s="11">
        <f>SUM(N122:N127)</f>
        <v>0</v>
      </c>
    </row>
    <row r="122" spans="2:14" ht="16.5" customHeight="1">
      <c r="B122" s="85" t="s">
        <v>235</v>
      </c>
      <c r="C122" s="14">
        <f t="shared" si="6"/>
        <v>0</v>
      </c>
      <c r="D122" s="11"/>
      <c r="E122" s="11">
        <f t="shared" si="7"/>
        <v>0</v>
      </c>
      <c r="F122" s="11"/>
      <c r="G122" s="11"/>
      <c r="H122" s="11"/>
      <c r="I122" s="14">
        <f t="shared" si="8"/>
        <v>100000</v>
      </c>
      <c r="J122" s="11">
        <v>100000</v>
      </c>
      <c r="K122" s="11">
        <f t="shared" si="9"/>
        <v>0</v>
      </c>
      <c r="L122" s="11"/>
      <c r="M122" s="11"/>
      <c r="N122" s="11"/>
    </row>
    <row r="123" spans="2:14" ht="16.5" customHeight="1">
      <c r="B123" s="85" t="s">
        <v>236</v>
      </c>
      <c r="C123" s="14">
        <f t="shared" si="6"/>
        <v>0</v>
      </c>
      <c r="D123" s="11"/>
      <c r="E123" s="11">
        <f t="shared" si="7"/>
        <v>0</v>
      </c>
      <c r="F123" s="11"/>
      <c r="G123" s="11"/>
      <c r="H123" s="11"/>
      <c r="I123" s="14">
        <f t="shared" si="8"/>
        <v>0</v>
      </c>
      <c r="J123" s="11"/>
      <c r="K123" s="11">
        <f t="shared" si="9"/>
        <v>0</v>
      </c>
      <c r="L123" s="11"/>
      <c r="M123" s="11"/>
      <c r="N123" s="11"/>
    </row>
    <row r="124" spans="2:14" ht="16.5" customHeight="1">
      <c r="B124" s="85" t="s">
        <v>237</v>
      </c>
      <c r="C124" s="14">
        <f t="shared" si="6"/>
        <v>0</v>
      </c>
      <c r="D124" s="11"/>
      <c r="E124" s="11">
        <f t="shared" si="7"/>
        <v>0</v>
      </c>
      <c r="F124" s="11"/>
      <c r="G124" s="11"/>
      <c r="H124" s="11"/>
      <c r="I124" s="14">
        <f t="shared" si="8"/>
        <v>0</v>
      </c>
      <c r="J124" s="11"/>
      <c r="K124" s="11">
        <f t="shared" si="9"/>
        <v>0</v>
      </c>
      <c r="L124" s="11"/>
      <c r="M124" s="11"/>
      <c r="N124" s="11"/>
    </row>
    <row r="125" spans="2:14" ht="16.5" customHeight="1">
      <c r="B125" s="85" t="s">
        <v>238</v>
      </c>
      <c r="C125" s="14">
        <f t="shared" si="6"/>
        <v>200000</v>
      </c>
      <c r="D125" s="11">
        <v>200000</v>
      </c>
      <c r="E125" s="11">
        <f t="shared" si="7"/>
        <v>0</v>
      </c>
      <c r="F125" s="11"/>
      <c r="G125" s="11"/>
      <c r="H125" s="11"/>
      <c r="I125" s="14">
        <f t="shared" si="8"/>
        <v>490300</v>
      </c>
      <c r="J125" s="11">
        <v>490300</v>
      </c>
      <c r="K125" s="11">
        <f t="shared" si="9"/>
        <v>0</v>
      </c>
      <c r="L125" s="11"/>
      <c r="M125" s="11"/>
      <c r="N125" s="11"/>
    </row>
    <row r="126" spans="2:14" ht="16.5" customHeight="1">
      <c r="B126" s="85" t="s">
        <v>239</v>
      </c>
      <c r="C126" s="14">
        <f t="shared" si="6"/>
        <v>0</v>
      </c>
      <c r="D126" s="11"/>
      <c r="E126" s="11">
        <f t="shared" si="7"/>
        <v>0</v>
      </c>
      <c r="F126" s="11"/>
      <c r="G126" s="11"/>
      <c r="H126" s="11"/>
      <c r="I126" s="14">
        <f t="shared" si="8"/>
        <v>0</v>
      </c>
      <c r="J126" s="11"/>
      <c r="K126" s="11">
        <f t="shared" si="9"/>
        <v>0</v>
      </c>
      <c r="L126" s="11"/>
      <c r="M126" s="11"/>
      <c r="N126" s="11"/>
    </row>
    <row r="127" spans="2:14" ht="16.5" customHeight="1">
      <c r="B127" s="85" t="s">
        <v>230</v>
      </c>
      <c r="C127" s="14">
        <f t="shared" si="6"/>
        <v>0</v>
      </c>
      <c r="D127" s="11"/>
      <c r="E127" s="11">
        <f t="shared" si="7"/>
        <v>0</v>
      </c>
      <c r="F127" s="11"/>
      <c r="G127" s="11"/>
      <c r="H127" s="11"/>
      <c r="I127" s="14">
        <f t="shared" si="8"/>
        <v>0</v>
      </c>
      <c r="J127" s="11"/>
      <c r="K127" s="11">
        <f t="shared" si="9"/>
        <v>0</v>
      </c>
      <c r="L127" s="11"/>
      <c r="M127" s="11"/>
      <c r="N127" s="11"/>
    </row>
    <row r="128" spans="2:14" ht="16.5" customHeight="1">
      <c r="B128" s="58" t="s">
        <v>282</v>
      </c>
      <c r="C128" s="14">
        <f t="shared" si="6"/>
        <v>24924271</v>
      </c>
      <c r="D128" s="11">
        <f>SUM(D129:D137)</f>
        <v>24924271</v>
      </c>
      <c r="E128" s="11">
        <f t="shared" si="7"/>
        <v>0</v>
      </c>
      <c r="F128" s="11">
        <f>SUM(F129:F137)</f>
        <v>0</v>
      </c>
      <c r="G128" s="11">
        <f>SUM(G129:G137)</f>
        <v>0</v>
      </c>
      <c r="H128" s="11">
        <f>SUM(H129:H137)</f>
        <v>0</v>
      </c>
      <c r="I128" s="14">
        <f t="shared" si="8"/>
        <v>8788937</v>
      </c>
      <c r="J128" s="11">
        <f>SUM(J129:J137)</f>
        <v>8788937</v>
      </c>
      <c r="K128" s="11">
        <f t="shared" si="9"/>
        <v>0</v>
      </c>
      <c r="L128" s="11">
        <f>SUM(L129:L137)</f>
        <v>0</v>
      </c>
      <c r="M128" s="11">
        <f>SUM(M129:M137)</f>
        <v>0</v>
      </c>
      <c r="N128" s="11">
        <f>SUM(N129:N137)</f>
        <v>0</v>
      </c>
    </row>
    <row r="129" spans="2:14" ht="16.5" customHeight="1">
      <c r="B129" s="85" t="s">
        <v>240</v>
      </c>
      <c r="C129" s="14">
        <f t="shared" si="6"/>
        <v>21193001</v>
      </c>
      <c r="D129" s="11">
        <f>20711751+481250</f>
        <v>21193001</v>
      </c>
      <c r="E129" s="11">
        <f t="shared" si="7"/>
        <v>0</v>
      </c>
      <c r="F129" s="11"/>
      <c r="G129" s="11"/>
      <c r="H129" s="11"/>
      <c r="I129" s="14">
        <f t="shared" si="8"/>
        <v>8788937</v>
      </c>
      <c r="J129" s="11">
        <v>8788937</v>
      </c>
      <c r="K129" s="11">
        <f t="shared" si="9"/>
        <v>0</v>
      </c>
      <c r="L129" s="11"/>
      <c r="M129" s="11"/>
      <c r="N129" s="11"/>
    </row>
    <row r="130" spans="2:14" ht="16.5" customHeight="1">
      <c r="B130" s="85" t="s">
        <v>241</v>
      </c>
      <c r="C130" s="14">
        <f t="shared" si="6"/>
        <v>0</v>
      </c>
      <c r="D130" s="11"/>
      <c r="E130" s="11">
        <f t="shared" si="7"/>
        <v>0</v>
      </c>
      <c r="F130" s="11"/>
      <c r="G130" s="11"/>
      <c r="H130" s="11"/>
      <c r="I130" s="14">
        <f t="shared" si="8"/>
        <v>0</v>
      </c>
      <c r="J130" s="11"/>
      <c r="K130" s="11">
        <f t="shared" si="9"/>
        <v>0</v>
      </c>
      <c r="L130" s="11"/>
      <c r="M130" s="11"/>
      <c r="N130" s="11"/>
    </row>
    <row r="131" spans="2:14" ht="16.5" customHeight="1">
      <c r="B131" s="85" t="s">
        <v>242</v>
      </c>
      <c r="C131" s="14">
        <f t="shared" si="6"/>
        <v>0</v>
      </c>
      <c r="D131" s="11"/>
      <c r="E131" s="11">
        <f t="shared" si="7"/>
        <v>0</v>
      </c>
      <c r="F131" s="11"/>
      <c r="G131" s="11"/>
      <c r="H131" s="11"/>
      <c r="I131" s="14">
        <f t="shared" si="8"/>
        <v>0</v>
      </c>
      <c r="J131" s="11"/>
      <c r="K131" s="11">
        <f t="shared" si="9"/>
        <v>0</v>
      </c>
      <c r="L131" s="11"/>
      <c r="M131" s="11"/>
      <c r="N131" s="11"/>
    </row>
    <row r="132" spans="2:14" ht="16.5" customHeight="1">
      <c r="B132" s="85" t="s">
        <v>243</v>
      </c>
      <c r="C132" s="14">
        <f t="shared" si="6"/>
        <v>700000</v>
      </c>
      <c r="D132" s="11">
        <v>700000</v>
      </c>
      <c r="E132" s="11">
        <f t="shared" si="7"/>
        <v>0</v>
      </c>
      <c r="F132" s="11"/>
      <c r="G132" s="11"/>
      <c r="H132" s="11"/>
      <c r="I132" s="14">
        <f t="shared" si="8"/>
        <v>0</v>
      </c>
      <c r="J132" s="11"/>
      <c r="K132" s="11">
        <f t="shared" si="9"/>
        <v>0</v>
      </c>
      <c r="L132" s="11"/>
      <c r="M132" s="11"/>
      <c r="N132" s="11"/>
    </row>
    <row r="133" spans="1:14" s="46" customFormat="1" ht="16.5" customHeight="1">
      <c r="A133" s="59"/>
      <c r="B133" s="85" t="s">
        <v>532</v>
      </c>
      <c r="C133" s="14">
        <f>SUM(D133:E133)</f>
        <v>0</v>
      </c>
      <c r="D133" s="11"/>
      <c r="E133" s="11">
        <f>SUM(F133:H133)</f>
        <v>0</v>
      </c>
      <c r="F133" s="11"/>
      <c r="G133" s="11"/>
      <c r="H133" s="11"/>
      <c r="I133" s="14">
        <f>SUM(J133:K133)</f>
        <v>0</v>
      </c>
      <c r="J133" s="11"/>
      <c r="K133" s="11">
        <f>SUM(L133:N133)</f>
        <v>0</v>
      </c>
      <c r="L133" s="11"/>
      <c r="M133" s="11"/>
      <c r="N133" s="11"/>
    </row>
    <row r="134" spans="1:14" s="46" customFormat="1" ht="16.5" customHeight="1">
      <c r="A134" s="59"/>
      <c r="B134" s="85" t="s">
        <v>533</v>
      </c>
      <c r="C134" s="14">
        <f>SUM(D134:E134)</f>
        <v>1558890</v>
      </c>
      <c r="D134" s="11">
        <v>1558890</v>
      </c>
      <c r="E134" s="11">
        <f>SUM(F134:H134)</f>
        <v>0</v>
      </c>
      <c r="F134" s="11"/>
      <c r="G134" s="11"/>
      <c r="H134" s="11"/>
      <c r="I134" s="14">
        <f>SUM(J134:K134)</f>
        <v>0</v>
      </c>
      <c r="J134" s="11"/>
      <c r="K134" s="11">
        <f>SUM(L134:N134)</f>
        <v>0</v>
      </c>
      <c r="L134" s="11"/>
      <c r="M134" s="11"/>
      <c r="N134" s="11"/>
    </row>
    <row r="135" spans="1:14" s="46" customFormat="1" ht="16.5" customHeight="1">
      <c r="A135" s="59"/>
      <c r="B135" s="85" t="s">
        <v>534</v>
      </c>
      <c r="C135" s="14">
        <f>SUM(D135:E135)</f>
        <v>1472380</v>
      </c>
      <c r="D135" s="11">
        <v>1472380</v>
      </c>
      <c r="E135" s="11">
        <f>SUM(F135:H135)</f>
        <v>0</v>
      </c>
      <c r="F135" s="11"/>
      <c r="G135" s="11"/>
      <c r="H135" s="11"/>
      <c r="I135" s="14">
        <f>SUM(J135:K135)</f>
        <v>0</v>
      </c>
      <c r="J135" s="11"/>
      <c r="K135" s="11">
        <f>SUM(L135:N135)</f>
        <v>0</v>
      </c>
      <c r="L135" s="11"/>
      <c r="M135" s="11"/>
      <c r="N135" s="11"/>
    </row>
    <row r="136" spans="1:14" s="46" customFormat="1" ht="16.5" customHeight="1">
      <c r="A136" s="59"/>
      <c r="B136" s="85"/>
      <c r="C136" s="14">
        <f>SUM(D136:E136)</f>
        <v>0</v>
      </c>
      <c r="D136" s="11"/>
      <c r="E136" s="11">
        <f>SUM(F136:H136)</f>
        <v>0</v>
      </c>
      <c r="F136" s="11"/>
      <c r="G136" s="11"/>
      <c r="H136" s="11"/>
      <c r="I136" s="14">
        <f>SUM(J136:K136)</f>
        <v>0</v>
      </c>
      <c r="J136" s="11"/>
      <c r="K136" s="11">
        <f>SUM(L136:N136)</f>
        <v>0</v>
      </c>
      <c r="L136" s="11"/>
      <c r="M136" s="11"/>
      <c r="N136" s="11"/>
    </row>
    <row r="137" spans="2:14" ht="16.5" customHeight="1">
      <c r="B137" s="85"/>
      <c r="C137" s="14">
        <f t="shared" si="6"/>
        <v>0</v>
      </c>
      <c r="D137" s="11"/>
      <c r="E137" s="11">
        <f t="shared" si="7"/>
        <v>0</v>
      </c>
      <c r="F137" s="11"/>
      <c r="G137" s="11"/>
      <c r="H137" s="11"/>
      <c r="I137" s="14">
        <f t="shared" si="8"/>
        <v>0</v>
      </c>
      <c r="J137" s="11"/>
      <c r="K137" s="11">
        <f t="shared" si="9"/>
        <v>0</v>
      </c>
      <c r="L137" s="11"/>
      <c r="M137" s="11"/>
      <c r="N137" s="11"/>
    </row>
    <row r="138" spans="2:14" ht="16.5" customHeight="1">
      <c r="B138" s="58" t="s">
        <v>283</v>
      </c>
      <c r="C138" s="14">
        <f t="shared" si="6"/>
        <v>128382982</v>
      </c>
      <c r="D138" s="11">
        <f>SUM(D139:D155)</f>
        <v>128382982</v>
      </c>
      <c r="E138" s="11">
        <f t="shared" si="7"/>
        <v>0</v>
      </c>
      <c r="F138" s="11">
        <f>SUM(F139:F155)</f>
        <v>0</v>
      </c>
      <c r="G138" s="11">
        <f>SUM(G139:G155)</f>
        <v>0</v>
      </c>
      <c r="H138" s="11">
        <f>SUM(H139:H155)</f>
        <v>0</v>
      </c>
      <c r="I138" s="14">
        <f t="shared" si="8"/>
        <v>51072470</v>
      </c>
      <c r="J138" s="11">
        <f>SUM(J139:J155)</f>
        <v>51072470</v>
      </c>
      <c r="K138" s="11">
        <f t="shared" si="9"/>
        <v>0</v>
      </c>
      <c r="L138" s="11">
        <f>SUM(L139:L155)</f>
        <v>0</v>
      </c>
      <c r="M138" s="11">
        <f>SUM(M139:M155)</f>
        <v>0</v>
      </c>
      <c r="N138" s="11">
        <f>SUM(N139:N155)</f>
        <v>0</v>
      </c>
    </row>
    <row r="139" spans="2:14" ht="16.5" customHeight="1">
      <c r="B139" s="85" t="s">
        <v>244</v>
      </c>
      <c r="C139" s="14">
        <f t="shared" si="6"/>
        <v>0</v>
      </c>
      <c r="D139" s="11"/>
      <c r="E139" s="11">
        <f t="shared" si="7"/>
        <v>0</v>
      </c>
      <c r="F139" s="11"/>
      <c r="G139" s="11"/>
      <c r="H139" s="11"/>
      <c r="I139" s="14">
        <f t="shared" si="8"/>
        <v>0</v>
      </c>
      <c r="J139" s="11"/>
      <c r="K139" s="11">
        <f t="shared" si="9"/>
        <v>0</v>
      </c>
      <c r="L139" s="11"/>
      <c r="M139" s="11"/>
      <c r="N139" s="11"/>
    </row>
    <row r="140" spans="2:14" ht="16.5" customHeight="1">
      <c r="B140" s="85" t="s">
        <v>245</v>
      </c>
      <c r="C140" s="14">
        <f t="shared" si="6"/>
        <v>796700</v>
      </c>
      <c r="D140" s="11">
        <v>796700</v>
      </c>
      <c r="E140" s="11">
        <f t="shared" si="7"/>
        <v>0</v>
      </c>
      <c r="F140" s="11"/>
      <c r="G140" s="11"/>
      <c r="H140" s="11"/>
      <c r="I140" s="14">
        <f t="shared" si="8"/>
        <v>0</v>
      </c>
      <c r="J140" s="11"/>
      <c r="K140" s="11">
        <f t="shared" si="9"/>
        <v>0</v>
      </c>
      <c r="L140" s="11"/>
      <c r="M140" s="11"/>
      <c r="N140" s="11"/>
    </row>
    <row r="141" spans="2:14" ht="16.5" customHeight="1">
      <c r="B141" s="85" t="s">
        <v>246</v>
      </c>
      <c r="C141" s="14">
        <f t="shared" si="6"/>
        <v>4400</v>
      </c>
      <c r="D141" s="11">
        <v>4400</v>
      </c>
      <c r="E141" s="11">
        <f t="shared" si="7"/>
        <v>0</v>
      </c>
      <c r="F141" s="11"/>
      <c r="G141" s="11"/>
      <c r="H141" s="11"/>
      <c r="I141" s="14">
        <f t="shared" si="8"/>
        <v>33604200</v>
      </c>
      <c r="J141" s="11">
        <v>33604200</v>
      </c>
      <c r="K141" s="11">
        <f t="shared" si="9"/>
        <v>0</v>
      </c>
      <c r="L141" s="11"/>
      <c r="M141" s="11"/>
      <c r="N141" s="11"/>
    </row>
    <row r="142" spans="2:14" ht="16.5" customHeight="1">
      <c r="B142" s="85" t="s">
        <v>247</v>
      </c>
      <c r="C142" s="14">
        <f t="shared" si="6"/>
        <v>0</v>
      </c>
      <c r="D142" s="11"/>
      <c r="E142" s="11">
        <f t="shared" si="7"/>
        <v>0</v>
      </c>
      <c r="F142" s="11"/>
      <c r="G142" s="11"/>
      <c r="H142" s="11"/>
      <c r="I142" s="14">
        <f t="shared" si="8"/>
        <v>8741640</v>
      </c>
      <c r="J142" s="11">
        <v>8741640</v>
      </c>
      <c r="K142" s="11">
        <f t="shared" si="9"/>
        <v>0</v>
      </c>
      <c r="L142" s="11"/>
      <c r="M142" s="11"/>
      <c r="N142" s="11"/>
    </row>
    <row r="143" spans="2:14" ht="16.5" customHeight="1">
      <c r="B143" s="85" t="s">
        <v>248</v>
      </c>
      <c r="C143" s="14">
        <f t="shared" si="6"/>
        <v>0</v>
      </c>
      <c r="D143" s="11"/>
      <c r="E143" s="11">
        <f t="shared" si="7"/>
        <v>0</v>
      </c>
      <c r="F143" s="11"/>
      <c r="G143" s="11"/>
      <c r="H143" s="11"/>
      <c r="I143" s="14">
        <f t="shared" si="8"/>
        <v>0</v>
      </c>
      <c r="J143" s="11"/>
      <c r="K143" s="11">
        <f t="shared" si="9"/>
        <v>0</v>
      </c>
      <c r="L143" s="11"/>
      <c r="M143" s="11"/>
      <c r="N143" s="11"/>
    </row>
    <row r="144" spans="2:14" ht="16.5" customHeight="1">
      <c r="B144" s="85" t="s">
        <v>249</v>
      </c>
      <c r="C144" s="14">
        <f t="shared" si="6"/>
        <v>0</v>
      </c>
      <c r="D144" s="11"/>
      <c r="E144" s="11">
        <f t="shared" si="7"/>
        <v>0</v>
      </c>
      <c r="F144" s="11"/>
      <c r="G144" s="11"/>
      <c r="H144" s="11"/>
      <c r="I144" s="14">
        <f t="shared" si="8"/>
        <v>0</v>
      </c>
      <c r="J144" s="11"/>
      <c r="K144" s="11">
        <f t="shared" si="9"/>
        <v>0</v>
      </c>
      <c r="L144" s="11"/>
      <c r="M144" s="11"/>
      <c r="N144" s="11"/>
    </row>
    <row r="145" spans="2:14" ht="16.5" customHeight="1">
      <c r="B145" s="85" t="s">
        <v>528</v>
      </c>
      <c r="C145" s="14">
        <f t="shared" si="6"/>
        <v>0</v>
      </c>
      <c r="D145" s="11"/>
      <c r="E145" s="11">
        <f t="shared" si="7"/>
        <v>0</v>
      </c>
      <c r="F145" s="11"/>
      <c r="G145" s="11"/>
      <c r="H145" s="11"/>
      <c r="I145" s="14">
        <f t="shared" si="8"/>
        <v>0</v>
      </c>
      <c r="J145" s="11"/>
      <c r="K145" s="11">
        <f t="shared" si="9"/>
        <v>0</v>
      </c>
      <c r="L145" s="11"/>
      <c r="M145" s="11"/>
      <c r="N145" s="11"/>
    </row>
    <row r="146" spans="1:14" s="46" customFormat="1" ht="16.5" customHeight="1">
      <c r="A146" s="59"/>
      <c r="B146" s="85" t="s">
        <v>527</v>
      </c>
      <c r="C146" s="14">
        <f aca="true" t="shared" si="10" ref="C146:C154">SUM(D146:E146)</f>
        <v>0</v>
      </c>
      <c r="D146" s="11"/>
      <c r="E146" s="11">
        <f aca="true" t="shared" si="11" ref="E146:E154">SUM(F146:H146)</f>
        <v>0</v>
      </c>
      <c r="F146" s="11"/>
      <c r="G146" s="11"/>
      <c r="H146" s="11"/>
      <c r="I146" s="14">
        <f aca="true" t="shared" si="12" ref="I146:I154">SUM(J146:K146)</f>
        <v>3593470</v>
      </c>
      <c r="J146" s="11">
        <v>3593470</v>
      </c>
      <c r="K146" s="11">
        <f aca="true" t="shared" si="13" ref="K146:K154">SUM(L146:N146)</f>
        <v>0</v>
      </c>
      <c r="L146" s="11"/>
      <c r="M146" s="11"/>
      <c r="N146" s="11"/>
    </row>
    <row r="147" spans="1:14" s="46" customFormat="1" ht="16.5" customHeight="1">
      <c r="A147" s="59"/>
      <c r="B147" s="85" t="s">
        <v>535</v>
      </c>
      <c r="C147" s="14">
        <f t="shared" si="10"/>
        <v>347090</v>
      </c>
      <c r="D147" s="11">
        <v>347090</v>
      </c>
      <c r="E147" s="11">
        <f t="shared" si="11"/>
        <v>0</v>
      </c>
      <c r="F147" s="11"/>
      <c r="G147" s="11"/>
      <c r="H147" s="11"/>
      <c r="I147" s="14">
        <f t="shared" si="12"/>
        <v>0</v>
      </c>
      <c r="J147" s="11"/>
      <c r="K147" s="11">
        <f t="shared" si="13"/>
        <v>0</v>
      </c>
      <c r="L147" s="11"/>
      <c r="M147" s="11"/>
      <c r="N147" s="11"/>
    </row>
    <row r="148" spans="1:14" s="46" customFormat="1" ht="16.5" customHeight="1">
      <c r="A148" s="59"/>
      <c r="B148" s="85" t="s">
        <v>536</v>
      </c>
      <c r="C148" s="14">
        <f t="shared" si="10"/>
        <v>571740</v>
      </c>
      <c r="D148" s="11">
        <v>571740</v>
      </c>
      <c r="E148" s="11">
        <f t="shared" si="11"/>
        <v>0</v>
      </c>
      <c r="F148" s="11"/>
      <c r="G148" s="11"/>
      <c r="H148" s="11"/>
      <c r="I148" s="14">
        <f t="shared" si="12"/>
        <v>0</v>
      </c>
      <c r="J148" s="11"/>
      <c r="K148" s="11">
        <f t="shared" si="13"/>
        <v>0</v>
      </c>
      <c r="L148" s="11"/>
      <c r="M148" s="11"/>
      <c r="N148" s="11"/>
    </row>
    <row r="149" spans="1:14" s="46" customFormat="1" ht="16.5" customHeight="1">
      <c r="A149" s="59"/>
      <c r="B149" s="85" t="s">
        <v>537</v>
      </c>
      <c r="C149" s="14">
        <f t="shared" si="10"/>
        <v>350000</v>
      </c>
      <c r="D149" s="11">
        <v>350000</v>
      </c>
      <c r="E149" s="11">
        <f t="shared" si="11"/>
        <v>0</v>
      </c>
      <c r="F149" s="11"/>
      <c r="G149" s="11"/>
      <c r="H149" s="11"/>
      <c r="I149" s="14">
        <f t="shared" si="12"/>
        <v>0</v>
      </c>
      <c r="J149" s="11"/>
      <c r="K149" s="11">
        <f t="shared" si="13"/>
        <v>0</v>
      </c>
      <c r="L149" s="11"/>
      <c r="M149" s="11"/>
      <c r="N149" s="11"/>
    </row>
    <row r="150" spans="1:14" s="46" customFormat="1" ht="16.5" customHeight="1">
      <c r="A150" s="59"/>
      <c r="B150" s="85" t="s">
        <v>538</v>
      </c>
      <c r="C150" s="14">
        <f t="shared" si="10"/>
        <v>5456822</v>
      </c>
      <c r="D150" s="11">
        <v>5456822</v>
      </c>
      <c r="E150" s="11">
        <f t="shared" si="11"/>
        <v>0</v>
      </c>
      <c r="F150" s="11"/>
      <c r="G150" s="11"/>
      <c r="H150" s="11"/>
      <c r="I150" s="14">
        <f t="shared" si="12"/>
        <v>0</v>
      </c>
      <c r="J150" s="11"/>
      <c r="K150" s="11">
        <f t="shared" si="13"/>
        <v>0</v>
      </c>
      <c r="L150" s="11"/>
      <c r="M150" s="11"/>
      <c r="N150" s="11"/>
    </row>
    <row r="151" spans="1:14" s="46" customFormat="1" ht="16.5" customHeight="1">
      <c r="A151" s="59"/>
      <c r="B151" s="85" t="s">
        <v>539</v>
      </c>
      <c r="C151" s="14">
        <f t="shared" si="10"/>
        <v>120856230</v>
      </c>
      <c r="D151" s="11">
        <v>120856230</v>
      </c>
      <c r="E151" s="11">
        <f t="shared" si="11"/>
        <v>0</v>
      </c>
      <c r="F151" s="11"/>
      <c r="G151" s="11"/>
      <c r="H151" s="11"/>
      <c r="I151" s="14">
        <f t="shared" si="12"/>
        <v>0</v>
      </c>
      <c r="J151" s="11"/>
      <c r="K151" s="11">
        <f t="shared" si="13"/>
        <v>0</v>
      </c>
      <c r="L151" s="11"/>
      <c r="M151" s="11"/>
      <c r="N151" s="11"/>
    </row>
    <row r="152" spans="1:14" s="46" customFormat="1" ht="16.5" customHeight="1">
      <c r="A152" s="59"/>
      <c r="B152" s="85" t="s">
        <v>529</v>
      </c>
      <c r="C152" s="14">
        <f t="shared" si="10"/>
        <v>0</v>
      </c>
      <c r="D152" s="11"/>
      <c r="E152" s="11">
        <f t="shared" si="11"/>
        <v>0</v>
      </c>
      <c r="F152" s="11"/>
      <c r="G152" s="11"/>
      <c r="H152" s="11"/>
      <c r="I152" s="14">
        <f t="shared" si="12"/>
        <v>5133160</v>
      </c>
      <c r="J152" s="11">
        <v>5133160</v>
      </c>
      <c r="K152" s="11">
        <f t="shared" si="13"/>
        <v>0</v>
      </c>
      <c r="L152" s="11"/>
      <c r="M152" s="11"/>
      <c r="N152" s="11"/>
    </row>
    <row r="153" spans="1:14" s="46" customFormat="1" ht="16.5" customHeight="1">
      <c r="A153" s="59"/>
      <c r="B153" s="85"/>
      <c r="C153" s="14">
        <f t="shared" si="10"/>
        <v>0</v>
      </c>
      <c r="D153" s="11"/>
      <c r="E153" s="11">
        <f t="shared" si="11"/>
        <v>0</v>
      </c>
      <c r="F153" s="11"/>
      <c r="G153" s="11"/>
      <c r="H153" s="11"/>
      <c r="I153" s="14">
        <f t="shared" si="12"/>
        <v>0</v>
      </c>
      <c r="J153" s="11"/>
      <c r="K153" s="11">
        <f t="shared" si="13"/>
        <v>0</v>
      </c>
      <c r="L153" s="11"/>
      <c r="M153" s="11"/>
      <c r="N153" s="11"/>
    </row>
    <row r="154" spans="1:14" s="46" customFormat="1" ht="16.5" customHeight="1">
      <c r="A154" s="59"/>
      <c r="B154" s="85"/>
      <c r="C154" s="14">
        <f t="shared" si="10"/>
        <v>0</v>
      </c>
      <c r="D154" s="11"/>
      <c r="E154" s="11">
        <f t="shared" si="11"/>
        <v>0</v>
      </c>
      <c r="F154" s="11"/>
      <c r="G154" s="11"/>
      <c r="H154" s="11"/>
      <c r="I154" s="14">
        <f t="shared" si="12"/>
        <v>0</v>
      </c>
      <c r="J154" s="11"/>
      <c r="K154" s="11">
        <f t="shared" si="13"/>
        <v>0</v>
      </c>
      <c r="L154" s="11"/>
      <c r="M154" s="11"/>
      <c r="N154" s="11"/>
    </row>
    <row r="155" spans="1:14" s="46" customFormat="1" ht="16.5" customHeight="1">
      <c r="A155" s="59"/>
      <c r="B155" s="85"/>
      <c r="C155" s="14">
        <f t="shared" si="6"/>
        <v>0</v>
      </c>
      <c r="D155" s="11"/>
      <c r="E155" s="11">
        <f t="shared" si="7"/>
        <v>0</v>
      </c>
      <c r="F155" s="11"/>
      <c r="G155" s="11"/>
      <c r="H155" s="11"/>
      <c r="I155" s="14">
        <f t="shared" si="8"/>
        <v>0</v>
      </c>
      <c r="J155" s="11"/>
      <c r="K155" s="11">
        <f t="shared" si="9"/>
        <v>0</v>
      </c>
      <c r="L155" s="11"/>
      <c r="M155" s="11"/>
      <c r="N155" s="11"/>
    </row>
    <row r="156" spans="2:14" ht="16.5" customHeight="1">
      <c r="B156" s="86" t="s">
        <v>510</v>
      </c>
      <c r="C156" s="83">
        <f t="shared" si="6"/>
        <v>0</v>
      </c>
      <c r="D156" s="11"/>
      <c r="E156" s="11">
        <f t="shared" si="7"/>
        <v>0</v>
      </c>
      <c r="F156" s="11"/>
      <c r="G156" s="11"/>
      <c r="H156" s="11"/>
      <c r="I156" s="87">
        <f t="shared" si="8"/>
        <v>0</v>
      </c>
      <c r="J156" s="11"/>
      <c r="K156" s="11">
        <f t="shared" si="9"/>
        <v>0</v>
      </c>
      <c r="L156" s="11"/>
      <c r="M156" s="11"/>
      <c r="N156" s="11"/>
    </row>
    <row r="157" spans="2:14" ht="16.5" customHeight="1">
      <c r="B157" s="10" t="s">
        <v>511</v>
      </c>
      <c r="C157" s="83">
        <f t="shared" si="6"/>
        <v>30333230</v>
      </c>
      <c r="D157" s="13">
        <f>SUM(D158,D165,D171,)</f>
        <v>0</v>
      </c>
      <c r="E157" s="13">
        <f t="shared" si="7"/>
        <v>30333230</v>
      </c>
      <c r="F157" s="13">
        <f>SUM(F158,F165,F171,)</f>
        <v>5973978</v>
      </c>
      <c r="G157" s="13">
        <f>SUM(G158,G165,G171,)</f>
        <v>1856170</v>
      </c>
      <c r="H157" s="13">
        <f>SUM(H158,H165,H171,)</f>
        <v>22503082</v>
      </c>
      <c r="I157" s="87">
        <f t="shared" si="8"/>
        <v>3119620</v>
      </c>
      <c r="J157" s="13">
        <f>SUM(J158,J165,J171,)</f>
        <v>0</v>
      </c>
      <c r="K157" s="13">
        <f t="shared" si="9"/>
        <v>3119620</v>
      </c>
      <c r="L157" s="13">
        <f>SUM(L158,L165,L171,)</f>
        <v>3119620</v>
      </c>
      <c r="M157" s="13">
        <f>SUM(M158,M165,M171,)</f>
        <v>0</v>
      </c>
      <c r="N157" s="13">
        <f>SUM(N158,N165,N171,)</f>
        <v>0</v>
      </c>
    </row>
    <row r="158" spans="2:14" ht="16.5" customHeight="1">
      <c r="B158" s="58" t="s">
        <v>281</v>
      </c>
      <c r="C158" s="14">
        <f t="shared" si="6"/>
        <v>0</v>
      </c>
      <c r="D158" s="11">
        <f>SUM(D159:D164)</f>
        <v>0</v>
      </c>
      <c r="E158" s="11">
        <f t="shared" si="7"/>
        <v>0</v>
      </c>
      <c r="F158" s="11">
        <f>SUM(F159:F164)</f>
        <v>0</v>
      </c>
      <c r="G158" s="11">
        <f>SUM(G159:G164)</f>
        <v>0</v>
      </c>
      <c r="H158" s="11">
        <f>SUM(H159:H164)</f>
        <v>0</v>
      </c>
      <c r="I158" s="14">
        <f t="shared" si="8"/>
        <v>0</v>
      </c>
      <c r="J158" s="11">
        <f>SUM(J159:J164)</f>
        <v>0</v>
      </c>
      <c r="K158" s="11">
        <f t="shared" si="9"/>
        <v>0</v>
      </c>
      <c r="L158" s="11">
        <f>SUM(L159:L164)</f>
        <v>0</v>
      </c>
      <c r="M158" s="11">
        <f>SUM(M159:M164)</f>
        <v>0</v>
      </c>
      <c r="N158" s="11">
        <f>SUM(N159:N164)</f>
        <v>0</v>
      </c>
    </row>
    <row r="159" spans="2:14" ht="16.5" customHeight="1">
      <c r="B159" s="85" t="s">
        <v>235</v>
      </c>
      <c r="C159" s="14">
        <f t="shared" si="6"/>
        <v>0</v>
      </c>
      <c r="D159" s="11"/>
      <c r="E159" s="11">
        <f t="shared" si="7"/>
        <v>0</v>
      </c>
      <c r="F159" s="11"/>
      <c r="G159" s="11"/>
      <c r="H159" s="11"/>
      <c r="I159" s="14">
        <f t="shared" si="8"/>
        <v>0</v>
      </c>
      <c r="J159" s="11"/>
      <c r="K159" s="11">
        <f t="shared" si="9"/>
        <v>0</v>
      </c>
      <c r="L159" s="11"/>
      <c r="M159" s="11"/>
      <c r="N159" s="11"/>
    </row>
    <row r="160" spans="2:14" ht="16.5" customHeight="1">
      <c r="B160" s="85" t="s">
        <v>236</v>
      </c>
      <c r="C160" s="14">
        <f aca="true" t="shared" si="14" ref="C160:C190">SUM(D160:E160)</f>
        <v>0</v>
      </c>
      <c r="D160" s="11"/>
      <c r="E160" s="11">
        <f aca="true" t="shared" si="15" ref="E160:E190">SUM(F160:H160)</f>
        <v>0</v>
      </c>
      <c r="F160" s="11"/>
      <c r="G160" s="11"/>
      <c r="H160" s="11"/>
      <c r="I160" s="14">
        <f aca="true" t="shared" si="16" ref="I160:I190">SUM(J160:K160)</f>
        <v>0</v>
      </c>
      <c r="J160" s="11"/>
      <c r="K160" s="11">
        <f aca="true" t="shared" si="17" ref="K160:K190">SUM(L160:N160)</f>
        <v>0</v>
      </c>
      <c r="L160" s="11"/>
      <c r="M160" s="11"/>
      <c r="N160" s="11"/>
    </row>
    <row r="161" spans="2:14" ht="16.5" customHeight="1">
      <c r="B161" s="85" t="s">
        <v>237</v>
      </c>
      <c r="C161" s="14">
        <f t="shared" si="14"/>
        <v>0</v>
      </c>
      <c r="D161" s="11"/>
      <c r="E161" s="11">
        <f t="shared" si="15"/>
        <v>0</v>
      </c>
      <c r="F161" s="11"/>
      <c r="G161" s="11"/>
      <c r="H161" s="11"/>
      <c r="I161" s="14">
        <f t="shared" si="16"/>
        <v>0</v>
      </c>
      <c r="J161" s="11"/>
      <c r="K161" s="11">
        <f t="shared" si="17"/>
        <v>0</v>
      </c>
      <c r="L161" s="11"/>
      <c r="M161" s="11"/>
      <c r="N161" s="11"/>
    </row>
    <row r="162" spans="2:14" ht="16.5" customHeight="1">
      <c r="B162" s="85" t="s">
        <v>238</v>
      </c>
      <c r="C162" s="14">
        <f t="shared" si="14"/>
        <v>0</v>
      </c>
      <c r="D162" s="11"/>
      <c r="E162" s="11">
        <f t="shared" si="15"/>
        <v>0</v>
      </c>
      <c r="F162" s="11"/>
      <c r="G162" s="11"/>
      <c r="H162" s="11"/>
      <c r="I162" s="14">
        <f t="shared" si="16"/>
        <v>0</v>
      </c>
      <c r="J162" s="11"/>
      <c r="K162" s="11">
        <f t="shared" si="17"/>
        <v>0</v>
      </c>
      <c r="L162" s="11"/>
      <c r="M162" s="11"/>
      <c r="N162" s="11"/>
    </row>
    <row r="163" spans="2:14" ht="16.5" customHeight="1">
      <c r="B163" s="85" t="s">
        <v>239</v>
      </c>
      <c r="C163" s="14">
        <f t="shared" si="14"/>
        <v>0</v>
      </c>
      <c r="D163" s="11"/>
      <c r="E163" s="11">
        <f t="shared" si="15"/>
        <v>0</v>
      </c>
      <c r="F163" s="11"/>
      <c r="G163" s="11"/>
      <c r="H163" s="11"/>
      <c r="I163" s="14">
        <f t="shared" si="16"/>
        <v>0</v>
      </c>
      <c r="J163" s="11"/>
      <c r="K163" s="11">
        <f t="shared" si="17"/>
        <v>0</v>
      </c>
      <c r="L163" s="11"/>
      <c r="M163" s="11"/>
      <c r="N163" s="11"/>
    </row>
    <row r="164" spans="2:14" ht="16.5" customHeight="1">
      <c r="B164" s="85" t="s">
        <v>230</v>
      </c>
      <c r="C164" s="14">
        <f t="shared" si="14"/>
        <v>0</v>
      </c>
      <c r="D164" s="11"/>
      <c r="E164" s="11">
        <f t="shared" si="15"/>
        <v>0</v>
      </c>
      <c r="F164" s="11"/>
      <c r="G164" s="11"/>
      <c r="H164" s="11"/>
      <c r="I164" s="14">
        <f t="shared" si="16"/>
        <v>0</v>
      </c>
      <c r="J164" s="11"/>
      <c r="K164" s="11">
        <f t="shared" si="17"/>
        <v>0</v>
      </c>
      <c r="L164" s="11"/>
      <c r="M164" s="11"/>
      <c r="N164" s="11"/>
    </row>
    <row r="165" spans="2:14" ht="16.5" customHeight="1">
      <c r="B165" s="58" t="s">
        <v>282</v>
      </c>
      <c r="C165" s="14">
        <f t="shared" si="14"/>
        <v>26525230</v>
      </c>
      <c r="D165" s="11">
        <f>SUM(D166:D170)</f>
        <v>0</v>
      </c>
      <c r="E165" s="11">
        <f t="shared" si="15"/>
        <v>26525230</v>
      </c>
      <c r="F165" s="11">
        <f>SUM(F166:F170)</f>
        <v>2169978</v>
      </c>
      <c r="G165" s="11">
        <f>SUM(G166:G170)</f>
        <v>1852170</v>
      </c>
      <c r="H165" s="11">
        <f>SUM(H166:H170)</f>
        <v>22503082</v>
      </c>
      <c r="I165" s="14">
        <f t="shared" si="16"/>
        <v>1824470</v>
      </c>
      <c r="J165" s="11">
        <f>SUM(J166:J170)</f>
        <v>0</v>
      </c>
      <c r="K165" s="11">
        <f t="shared" si="17"/>
        <v>1824470</v>
      </c>
      <c r="L165" s="11">
        <f>SUM(L166:L170)</f>
        <v>1824470</v>
      </c>
      <c r="M165" s="11"/>
      <c r="N165" s="11"/>
    </row>
    <row r="166" spans="2:14" ht="16.5" customHeight="1">
      <c r="B166" s="85" t="s">
        <v>240</v>
      </c>
      <c r="C166" s="14">
        <f t="shared" si="14"/>
        <v>1223830</v>
      </c>
      <c r="D166" s="11"/>
      <c r="E166" s="11">
        <f t="shared" si="15"/>
        <v>1223830</v>
      </c>
      <c r="F166" s="11">
        <v>1223830</v>
      </c>
      <c r="G166" s="11"/>
      <c r="H166" s="11"/>
      <c r="I166" s="14">
        <f t="shared" si="16"/>
        <v>917872</v>
      </c>
      <c r="J166" s="11"/>
      <c r="K166" s="11">
        <f t="shared" si="17"/>
        <v>917872</v>
      </c>
      <c r="L166" s="11">
        <v>917872</v>
      </c>
      <c r="M166" s="11"/>
      <c r="N166" s="11"/>
    </row>
    <row r="167" spans="2:14" ht="16.5" customHeight="1">
      <c r="B167" s="85" t="s">
        <v>241</v>
      </c>
      <c r="C167" s="14">
        <f t="shared" si="14"/>
        <v>0</v>
      </c>
      <c r="D167" s="11"/>
      <c r="E167" s="11">
        <f t="shared" si="15"/>
        <v>0</v>
      </c>
      <c r="F167" s="11"/>
      <c r="G167" s="11"/>
      <c r="H167" s="11"/>
      <c r="I167" s="14">
        <f t="shared" si="16"/>
        <v>0</v>
      </c>
      <c r="J167" s="11"/>
      <c r="K167" s="11">
        <f t="shared" si="17"/>
        <v>0</v>
      </c>
      <c r="L167" s="11"/>
      <c r="M167" s="11"/>
      <c r="N167" s="11"/>
    </row>
    <row r="168" spans="2:14" ht="16.5" customHeight="1">
      <c r="B168" s="85" t="s">
        <v>242</v>
      </c>
      <c r="C168" s="14">
        <f t="shared" si="14"/>
        <v>0</v>
      </c>
      <c r="D168" s="11"/>
      <c r="E168" s="11">
        <f t="shared" si="15"/>
        <v>0</v>
      </c>
      <c r="F168" s="11"/>
      <c r="G168" s="11"/>
      <c r="H168" s="11"/>
      <c r="I168" s="14">
        <f t="shared" si="16"/>
        <v>0</v>
      </c>
      <c r="J168" s="11"/>
      <c r="K168" s="11">
        <f t="shared" si="17"/>
        <v>0</v>
      </c>
      <c r="L168" s="11"/>
      <c r="M168" s="11"/>
      <c r="N168" s="11"/>
    </row>
    <row r="169" spans="2:14" ht="16.5" customHeight="1">
      <c r="B169" s="85" t="s">
        <v>243</v>
      </c>
      <c r="C169" s="14">
        <f t="shared" si="14"/>
        <v>0</v>
      </c>
      <c r="D169" s="11"/>
      <c r="E169" s="11">
        <f t="shared" si="15"/>
        <v>0</v>
      </c>
      <c r="F169" s="11"/>
      <c r="G169" s="11"/>
      <c r="H169" s="11"/>
      <c r="I169" s="14">
        <f t="shared" si="16"/>
        <v>0</v>
      </c>
      <c r="J169" s="11"/>
      <c r="K169" s="11">
        <f t="shared" si="17"/>
        <v>0</v>
      </c>
      <c r="L169" s="11"/>
      <c r="M169" s="11"/>
      <c r="N169" s="11"/>
    </row>
    <row r="170" spans="2:14" ht="16.5" customHeight="1">
      <c r="B170" s="85" t="s">
        <v>230</v>
      </c>
      <c r="C170" s="14">
        <f t="shared" si="14"/>
        <v>25301400</v>
      </c>
      <c r="D170" s="11"/>
      <c r="E170" s="11">
        <f t="shared" si="15"/>
        <v>25301400</v>
      </c>
      <c r="F170" s="11">
        <v>946148</v>
      </c>
      <c r="G170" s="11">
        <v>1852170</v>
      </c>
      <c r="H170" s="11">
        <v>22503082</v>
      </c>
      <c r="I170" s="14">
        <f t="shared" si="16"/>
        <v>906598</v>
      </c>
      <c r="J170" s="11"/>
      <c r="K170" s="11">
        <f t="shared" si="17"/>
        <v>906598</v>
      </c>
      <c r="L170" s="11">
        <f>906598</f>
        <v>906598</v>
      </c>
      <c r="M170" s="11"/>
      <c r="N170" s="11"/>
    </row>
    <row r="171" spans="2:14" ht="16.5" customHeight="1">
      <c r="B171" s="58" t="s">
        <v>283</v>
      </c>
      <c r="C171" s="14">
        <f t="shared" si="14"/>
        <v>3808000</v>
      </c>
      <c r="D171" s="11">
        <f>SUM(D172:D178)</f>
        <v>0</v>
      </c>
      <c r="E171" s="11">
        <f t="shared" si="15"/>
        <v>3808000</v>
      </c>
      <c r="F171" s="11">
        <f>SUM(F172:F178)</f>
        <v>3804000</v>
      </c>
      <c r="G171" s="11">
        <f>SUM(G172:G178)</f>
        <v>4000</v>
      </c>
      <c r="H171" s="11">
        <f>SUM(H172:H178)</f>
        <v>0</v>
      </c>
      <c r="I171" s="14">
        <f t="shared" si="16"/>
        <v>1295150</v>
      </c>
      <c r="J171" s="11">
        <f>SUM(J172:J178)</f>
        <v>0</v>
      </c>
      <c r="K171" s="11">
        <f t="shared" si="17"/>
        <v>1295150</v>
      </c>
      <c r="L171" s="11">
        <f>SUM(L172:L178)</f>
        <v>1295150</v>
      </c>
      <c r="M171" s="11"/>
      <c r="N171" s="11"/>
    </row>
    <row r="172" spans="2:14" ht="16.5" customHeight="1">
      <c r="B172" s="85" t="s">
        <v>244</v>
      </c>
      <c r="C172" s="14">
        <f t="shared" si="14"/>
        <v>0</v>
      </c>
      <c r="D172" s="11"/>
      <c r="E172" s="11">
        <f t="shared" si="15"/>
        <v>0</v>
      </c>
      <c r="F172" s="11"/>
      <c r="G172" s="11"/>
      <c r="H172" s="11"/>
      <c r="I172" s="14">
        <f t="shared" si="16"/>
        <v>0</v>
      </c>
      <c r="J172" s="11"/>
      <c r="K172" s="11">
        <f t="shared" si="17"/>
        <v>0</v>
      </c>
      <c r="L172" s="11"/>
      <c r="M172" s="11"/>
      <c r="N172" s="11"/>
    </row>
    <row r="173" spans="2:14" ht="16.5" customHeight="1">
      <c r="B173" s="85" t="s">
        <v>245</v>
      </c>
      <c r="C173" s="14">
        <f t="shared" si="14"/>
        <v>400000</v>
      </c>
      <c r="D173" s="11"/>
      <c r="E173" s="11">
        <f t="shared" si="15"/>
        <v>400000</v>
      </c>
      <c r="F173" s="11">
        <v>400000</v>
      </c>
      <c r="G173" s="11"/>
      <c r="H173" s="11"/>
      <c r="I173" s="14">
        <f t="shared" si="16"/>
        <v>491150</v>
      </c>
      <c r="J173" s="11"/>
      <c r="K173" s="11">
        <f t="shared" si="17"/>
        <v>491150</v>
      </c>
      <c r="L173" s="11">
        <v>491150</v>
      </c>
      <c r="M173" s="11"/>
      <c r="N173" s="11"/>
    </row>
    <row r="174" spans="2:14" ht="16.5" customHeight="1">
      <c r="B174" s="85" t="s">
        <v>246</v>
      </c>
      <c r="C174" s="14">
        <f t="shared" si="14"/>
        <v>3408000</v>
      </c>
      <c r="D174" s="11"/>
      <c r="E174" s="11">
        <f t="shared" si="15"/>
        <v>3408000</v>
      </c>
      <c r="F174" s="11">
        <v>3404000</v>
      </c>
      <c r="G174" s="11">
        <v>4000</v>
      </c>
      <c r="H174" s="11"/>
      <c r="I174" s="14">
        <f t="shared" si="16"/>
        <v>804000</v>
      </c>
      <c r="J174" s="11"/>
      <c r="K174" s="11">
        <f t="shared" si="17"/>
        <v>804000</v>
      </c>
      <c r="L174" s="11">
        <v>804000</v>
      </c>
      <c r="M174" s="11"/>
      <c r="N174" s="11"/>
    </row>
    <row r="175" spans="2:14" ht="16.5" customHeight="1">
      <c r="B175" s="85" t="s">
        <v>247</v>
      </c>
      <c r="C175" s="14">
        <f t="shared" si="14"/>
        <v>0</v>
      </c>
      <c r="D175" s="11"/>
      <c r="E175" s="11">
        <f t="shared" si="15"/>
        <v>0</v>
      </c>
      <c r="F175" s="11"/>
      <c r="G175" s="11"/>
      <c r="H175" s="11"/>
      <c r="I175" s="14">
        <f t="shared" si="16"/>
        <v>0</v>
      </c>
      <c r="J175" s="11"/>
      <c r="K175" s="11">
        <f t="shared" si="17"/>
        <v>0</v>
      </c>
      <c r="L175" s="11"/>
      <c r="M175" s="11"/>
      <c r="N175" s="11"/>
    </row>
    <row r="176" spans="2:14" ht="16.5" customHeight="1">
      <c r="B176" s="85" t="s">
        <v>248</v>
      </c>
      <c r="C176" s="14">
        <f t="shared" si="14"/>
        <v>0</v>
      </c>
      <c r="D176" s="11"/>
      <c r="E176" s="11">
        <f t="shared" si="15"/>
        <v>0</v>
      </c>
      <c r="F176" s="11"/>
      <c r="G176" s="11"/>
      <c r="H176" s="11"/>
      <c r="I176" s="14">
        <f t="shared" si="16"/>
        <v>0</v>
      </c>
      <c r="J176" s="11"/>
      <c r="K176" s="11">
        <f t="shared" si="17"/>
        <v>0</v>
      </c>
      <c r="L176" s="11"/>
      <c r="M176" s="11"/>
      <c r="N176" s="11"/>
    </row>
    <row r="177" spans="2:14" ht="16.5" customHeight="1">
      <c r="B177" s="85" t="s">
        <v>249</v>
      </c>
      <c r="C177" s="14">
        <f t="shared" si="14"/>
        <v>0</v>
      </c>
      <c r="D177" s="11"/>
      <c r="E177" s="11">
        <f t="shared" si="15"/>
        <v>0</v>
      </c>
      <c r="F177" s="11"/>
      <c r="G177" s="11"/>
      <c r="H177" s="11"/>
      <c r="I177" s="14">
        <f t="shared" si="16"/>
        <v>0</v>
      </c>
      <c r="J177" s="11"/>
      <c r="K177" s="11">
        <f t="shared" si="17"/>
        <v>0</v>
      </c>
      <c r="L177" s="11"/>
      <c r="M177" s="11"/>
      <c r="N177" s="11"/>
    </row>
    <row r="178" spans="2:14" ht="16.5" customHeight="1">
      <c r="B178" s="85" t="s">
        <v>250</v>
      </c>
      <c r="C178" s="14">
        <f t="shared" si="14"/>
        <v>0</v>
      </c>
      <c r="D178" s="11"/>
      <c r="E178" s="11">
        <f t="shared" si="15"/>
        <v>0</v>
      </c>
      <c r="F178" s="11"/>
      <c r="G178" s="11"/>
      <c r="H178" s="11"/>
      <c r="I178" s="14">
        <f t="shared" si="16"/>
        <v>0</v>
      </c>
      <c r="J178" s="11"/>
      <c r="K178" s="11">
        <f t="shared" si="17"/>
        <v>0</v>
      </c>
      <c r="L178" s="11"/>
      <c r="M178" s="11"/>
      <c r="N178" s="11"/>
    </row>
    <row r="179" spans="2:14" ht="16.5" customHeight="1">
      <c r="B179" s="21" t="s">
        <v>253</v>
      </c>
      <c r="C179" s="87">
        <f t="shared" si="14"/>
        <v>22030400</v>
      </c>
      <c r="D179" s="13">
        <f>D79-D91</f>
        <v>-18456913</v>
      </c>
      <c r="E179" s="13">
        <f t="shared" si="15"/>
        <v>40487313</v>
      </c>
      <c r="F179" s="13">
        <f>F79-F91</f>
        <v>7126022</v>
      </c>
      <c r="G179" s="13">
        <f>G79-G91</f>
        <v>-1856170</v>
      </c>
      <c r="H179" s="13">
        <f>H79-H91</f>
        <v>35217461</v>
      </c>
      <c r="I179" s="87">
        <f t="shared" si="16"/>
        <v>48228673</v>
      </c>
      <c r="J179" s="13">
        <f>J79-J91</f>
        <v>42548293</v>
      </c>
      <c r="K179" s="13">
        <f t="shared" si="17"/>
        <v>5680380</v>
      </c>
      <c r="L179" s="13">
        <f>L79-L91</f>
        <v>5680380</v>
      </c>
      <c r="M179" s="13">
        <f>M79-M91</f>
        <v>0</v>
      </c>
      <c r="N179" s="13">
        <f>N79-N91</f>
        <v>0</v>
      </c>
    </row>
    <row r="180" spans="2:14" ht="16.5" customHeight="1">
      <c r="B180" s="21" t="s">
        <v>254</v>
      </c>
      <c r="C180" s="87">
        <f t="shared" si="14"/>
        <v>96775</v>
      </c>
      <c r="D180" s="13">
        <f>SUM(D181:D182)</f>
        <v>70486</v>
      </c>
      <c r="E180" s="13">
        <f t="shared" si="15"/>
        <v>26289</v>
      </c>
      <c r="F180" s="13">
        <f>SUM(F181:F182)</f>
        <v>11382</v>
      </c>
      <c r="G180" s="13">
        <f>SUM(G181:G182)</f>
        <v>5205</v>
      </c>
      <c r="H180" s="13">
        <f>SUM(H181:H182)</f>
        <v>9702</v>
      </c>
      <c r="I180" s="87">
        <f t="shared" si="16"/>
        <v>97760</v>
      </c>
      <c r="J180" s="13">
        <f>SUM(J181:J182)</f>
        <v>50000</v>
      </c>
      <c r="K180" s="13">
        <f t="shared" si="17"/>
        <v>47760</v>
      </c>
      <c r="L180" s="13">
        <f>SUM(L181:L182)</f>
        <v>47760</v>
      </c>
      <c r="M180" s="13">
        <f>SUM(M181:M182)</f>
        <v>0</v>
      </c>
      <c r="N180" s="13">
        <f>SUM(N181:N182)</f>
        <v>0</v>
      </c>
    </row>
    <row r="181" spans="2:14" ht="16.5" customHeight="1">
      <c r="B181" s="17" t="s">
        <v>130</v>
      </c>
      <c r="C181" s="14">
        <f t="shared" si="14"/>
        <v>76775</v>
      </c>
      <c r="D181" s="11">
        <v>70486</v>
      </c>
      <c r="E181" s="11">
        <f t="shared" si="15"/>
        <v>6289</v>
      </c>
      <c r="F181" s="11">
        <v>1382</v>
      </c>
      <c r="G181" s="11">
        <v>205</v>
      </c>
      <c r="H181" s="11">
        <v>4702</v>
      </c>
      <c r="I181" s="14">
        <f t="shared" si="16"/>
        <v>42752</v>
      </c>
      <c r="J181" s="11"/>
      <c r="K181" s="11">
        <f t="shared" si="17"/>
        <v>42752</v>
      </c>
      <c r="L181" s="11">
        <v>42752</v>
      </c>
      <c r="M181" s="11"/>
      <c r="N181" s="11"/>
    </row>
    <row r="182" spans="2:14" ht="16.5" customHeight="1">
      <c r="B182" s="17" t="s">
        <v>228</v>
      </c>
      <c r="C182" s="14">
        <f t="shared" si="14"/>
        <v>20000</v>
      </c>
      <c r="D182" s="11"/>
      <c r="E182" s="11">
        <f t="shared" si="15"/>
        <v>20000</v>
      </c>
      <c r="F182" s="11">
        <v>10000</v>
      </c>
      <c r="G182" s="11">
        <v>5000</v>
      </c>
      <c r="H182" s="11">
        <v>5000</v>
      </c>
      <c r="I182" s="14">
        <f t="shared" si="16"/>
        <v>55008</v>
      </c>
      <c r="J182" s="11">
        <v>50000</v>
      </c>
      <c r="K182" s="11">
        <f t="shared" si="17"/>
        <v>5008</v>
      </c>
      <c r="L182" s="11">
        <v>5008</v>
      </c>
      <c r="M182" s="11"/>
      <c r="N182" s="11"/>
    </row>
    <row r="183" spans="2:14" ht="16.5" customHeight="1">
      <c r="B183" s="21" t="s">
        <v>255</v>
      </c>
      <c r="C183" s="87">
        <f t="shared" si="14"/>
        <v>11116577</v>
      </c>
      <c r="D183" s="13">
        <f>SUM(D184:D185)</f>
        <v>0</v>
      </c>
      <c r="E183" s="13">
        <f t="shared" si="15"/>
        <v>11116577</v>
      </c>
      <c r="F183" s="13">
        <f>SUM(F184:F185)</f>
        <v>0</v>
      </c>
      <c r="G183" s="13">
        <f>SUM(G184:G185)</f>
        <v>400</v>
      </c>
      <c r="H183" s="13">
        <f>SUM(H184:H185)</f>
        <v>11116177</v>
      </c>
      <c r="I183" s="87">
        <f t="shared" si="16"/>
        <v>42394</v>
      </c>
      <c r="J183" s="13">
        <f>SUM(J184:J185)</f>
        <v>22394</v>
      </c>
      <c r="K183" s="13">
        <f t="shared" si="17"/>
        <v>20000</v>
      </c>
      <c r="L183" s="13">
        <f>SUM(L184:L185)</f>
        <v>20000</v>
      </c>
      <c r="M183" s="13">
        <f>SUM(M184:M185)</f>
        <v>0</v>
      </c>
      <c r="N183" s="13">
        <f>SUM(N184:N185)</f>
        <v>0</v>
      </c>
    </row>
    <row r="184" spans="2:14" ht="16.5" customHeight="1">
      <c r="B184" s="17" t="s">
        <v>261</v>
      </c>
      <c r="C184" s="14">
        <f t="shared" si="14"/>
        <v>400</v>
      </c>
      <c r="D184" s="11"/>
      <c r="E184" s="11">
        <f t="shared" si="15"/>
        <v>400</v>
      </c>
      <c r="F184" s="11"/>
      <c r="G184" s="11">
        <v>400</v>
      </c>
      <c r="H184" s="11"/>
      <c r="I184" s="14">
        <f t="shared" si="16"/>
        <v>42394</v>
      </c>
      <c r="J184" s="11">
        <v>22394</v>
      </c>
      <c r="K184" s="11">
        <f t="shared" si="17"/>
        <v>20000</v>
      </c>
      <c r="L184" s="11">
        <v>20000</v>
      </c>
      <c r="M184" s="11"/>
      <c r="N184" s="11"/>
    </row>
    <row r="185" spans="2:14" ht="16.5" customHeight="1">
      <c r="B185" s="17" t="s">
        <v>600</v>
      </c>
      <c r="C185" s="14">
        <f t="shared" si="14"/>
        <v>11116177</v>
      </c>
      <c r="D185" s="11"/>
      <c r="E185" s="11">
        <f t="shared" si="15"/>
        <v>11116177</v>
      </c>
      <c r="F185" s="11"/>
      <c r="G185" s="11"/>
      <c r="H185" s="11">
        <v>11116177</v>
      </c>
      <c r="I185" s="14">
        <f t="shared" si="16"/>
        <v>0</v>
      </c>
      <c r="J185" s="11"/>
      <c r="K185" s="11">
        <f t="shared" si="17"/>
        <v>0</v>
      </c>
      <c r="L185" s="11"/>
      <c r="M185" s="11"/>
      <c r="N185" s="11"/>
    </row>
    <row r="186" spans="2:14" ht="16.5" customHeight="1">
      <c r="B186" s="21" t="s">
        <v>256</v>
      </c>
      <c r="C186" s="87">
        <f t="shared" si="14"/>
        <v>18849065</v>
      </c>
      <c r="D186" s="11"/>
      <c r="E186" s="13">
        <f t="shared" si="15"/>
        <v>18849065</v>
      </c>
      <c r="F186" s="11">
        <v>7031058</v>
      </c>
      <c r="G186" s="11"/>
      <c r="H186" s="13">
        <v>11818007</v>
      </c>
      <c r="I186" s="87">
        <f t="shared" si="16"/>
        <v>4500000</v>
      </c>
      <c r="J186" s="11"/>
      <c r="K186" s="13">
        <f t="shared" si="17"/>
        <v>4500000</v>
      </c>
      <c r="L186" s="11">
        <v>4500000</v>
      </c>
      <c r="M186" s="11"/>
      <c r="N186" s="13"/>
    </row>
    <row r="187" spans="2:14" ht="16.5" customHeight="1">
      <c r="B187" s="21" t="s">
        <v>257</v>
      </c>
      <c r="C187" s="87">
        <f t="shared" si="14"/>
        <v>7313282</v>
      </c>
      <c r="D187" s="11">
        <v>7313282</v>
      </c>
      <c r="E187" s="11">
        <f t="shared" si="15"/>
        <v>0</v>
      </c>
      <c r="F187" s="11"/>
      <c r="G187" s="11"/>
      <c r="H187" s="11"/>
      <c r="I187" s="87">
        <f t="shared" si="16"/>
        <v>4217776</v>
      </c>
      <c r="J187" s="90">
        <v>4217776</v>
      </c>
      <c r="K187" s="11">
        <f t="shared" si="17"/>
        <v>0</v>
      </c>
      <c r="L187" s="11"/>
      <c r="M187" s="11"/>
      <c r="N187" s="11"/>
    </row>
    <row r="188" spans="2:14" ht="16.5" customHeight="1">
      <c r="B188" s="21" t="s">
        <v>258</v>
      </c>
      <c r="C188" s="87">
        <f t="shared" si="14"/>
        <v>-525185</v>
      </c>
      <c r="D188" s="13">
        <f>D179+D180-D183-D186+D187</f>
        <v>-11073145</v>
      </c>
      <c r="E188" s="13">
        <f t="shared" si="15"/>
        <v>10547960</v>
      </c>
      <c r="F188" s="13">
        <f>F179+F180-F183-F186+F187</f>
        <v>106346</v>
      </c>
      <c r="G188" s="13">
        <f>G179+G180-G183-G186+G187</f>
        <v>-1851365</v>
      </c>
      <c r="H188" s="13">
        <f>H179+H180-H183-H186+H187</f>
        <v>12292979</v>
      </c>
      <c r="I188" s="87">
        <f t="shared" si="16"/>
        <v>48001815</v>
      </c>
      <c r="J188" s="13">
        <f>J179+J180-J183-J186+J187</f>
        <v>46793675</v>
      </c>
      <c r="K188" s="13">
        <f t="shared" si="17"/>
        <v>1208140</v>
      </c>
      <c r="L188" s="13">
        <f>L179+L180-L183-L186+L187</f>
        <v>1208140</v>
      </c>
      <c r="M188" s="13">
        <f>M179+M180-M183-M186+M187</f>
        <v>0</v>
      </c>
      <c r="N188" s="13">
        <f>N179+N180-N183-N186+N187</f>
        <v>0</v>
      </c>
    </row>
    <row r="189" spans="2:14" ht="16.5" customHeight="1">
      <c r="B189" s="21" t="s">
        <v>259</v>
      </c>
      <c r="C189" s="87">
        <f t="shared" si="14"/>
        <v>1902740</v>
      </c>
      <c r="D189" s="13"/>
      <c r="E189" s="13">
        <f t="shared" si="15"/>
        <v>1902740</v>
      </c>
      <c r="F189" s="13">
        <v>1902740</v>
      </c>
      <c r="G189" s="13"/>
      <c r="H189" s="13"/>
      <c r="I189" s="87">
        <f t="shared" si="16"/>
        <v>0</v>
      </c>
      <c r="J189" s="13"/>
      <c r="K189" s="13">
        <f t="shared" si="17"/>
        <v>0</v>
      </c>
      <c r="L189" s="13"/>
      <c r="M189" s="13"/>
      <c r="N189" s="13"/>
    </row>
    <row r="190" spans="2:14" ht="16.5" customHeight="1">
      <c r="B190" s="21" t="s">
        <v>260</v>
      </c>
      <c r="C190" s="87">
        <f t="shared" si="14"/>
        <v>-2427925</v>
      </c>
      <c r="D190" s="13">
        <f>D188-D189</f>
        <v>-11073145</v>
      </c>
      <c r="E190" s="13">
        <f t="shared" si="15"/>
        <v>8645220</v>
      </c>
      <c r="F190" s="13">
        <f>F188-F189</f>
        <v>-1796394</v>
      </c>
      <c r="G190" s="13">
        <f>G188-G189</f>
        <v>-1851365</v>
      </c>
      <c r="H190" s="13">
        <f>H188-H189</f>
        <v>12292979</v>
      </c>
      <c r="I190" s="87">
        <f t="shared" si="16"/>
        <v>48001815</v>
      </c>
      <c r="J190" s="13">
        <f>J188-J189</f>
        <v>46793675</v>
      </c>
      <c r="K190" s="13">
        <f t="shared" si="17"/>
        <v>1208140</v>
      </c>
      <c r="L190" s="13">
        <f>L188-L189</f>
        <v>1208140</v>
      </c>
      <c r="M190" s="13">
        <f>M188-M189</f>
        <v>0</v>
      </c>
      <c r="N190" s="13">
        <f>N188-N189</f>
        <v>0</v>
      </c>
    </row>
    <row r="191" spans="2:14" ht="16.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2:14" ht="16.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2:14" ht="16.5" customHeight="1">
      <c r="B193" s="3"/>
      <c r="C193" s="3"/>
      <c r="D193" s="3"/>
      <c r="E193" s="3">
        <f>E86</f>
        <v>70820543</v>
      </c>
      <c r="F193" s="3"/>
      <c r="G193" s="3"/>
      <c r="H193" s="3"/>
      <c r="I193" s="3"/>
      <c r="J193" s="3"/>
      <c r="K193" s="3"/>
      <c r="L193" s="3"/>
      <c r="M193" s="3"/>
      <c r="N193" s="3"/>
    </row>
    <row r="194" spans="2:14" ht="16.5" customHeight="1">
      <c r="B194" s="3"/>
      <c r="C194" s="3"/>
      <c r="D194" s="3"/>
      <c r="E194" s="3">
        <f>E180</f>
        <v>26289</v>
      </c>
      <c r="F194" s="3"/>
      <c r="G194" s="3"/>
      <c r="H194" s="3"/>
      <c r="I194" s="3"/>
      <c r="J194" s="3"/>
      <c r="K194" s="3"/>
      <c r="L194" s="3"/>
      <c r="M194" s="3"/>
      <c r="N194" s="3"/>
    </row>
    <row r="195" spans="2:14" ht="16.5" customHeight="1">
      <c r="B195" s="3"/>
      <c r="C195" s="3"/>
      <c r="D195" s="3"/>
      <c r="E195" s="3">
        <f>SUM(E193:E194)</f>
        <v>70846832</v>
      </c>
      <c r="F195" s="3"/>
      <c r="G195" s="3"/>
      <c r="H195" s="3"/>
      <c r="I195" s="3"/>
      <c r="J195" s="3"/>
      <c r="K195" s="3"/>
      <c r="L195" s="3"/>
      <c r="M195" s="3"/>
      <c r="N195" s="3"/>
    </row>
    <row r="196" spans="2:14" ht="16.5" customHeight="1">
      <c r="B196" s="3"/>
      <c r="C196" s="3"/>
      <c r="D196" s="3"/>
      <c r="E196" s="3">
        <f>E91</f>
        <v>30333230</v>
      </c>
      <c r="F196" s="3"/>
      <c r="G196" s="3"/>
      <c r="H196" s="3"/>
      <c r="I196" s="3"/>
      <c r="J196" s="3"/>
      <c r="K196" s="3"/>
      <c r="L196" s="3"/>
      <c r="M196" s="3"/>
      <c r="N196" s="3"/>
    </row>
    <row r="197" spans="2:14" ht="16.5" customHeight="1">
      <c r="B197" s="3"/>
      <c r="C197" s="3"/>
      <c r="D197" s="3"/>
      <c r="E197" s="3">
        <f>E183</f>
        <v>11116577</v>
      </c>
      <c r="F197" s="3"/>
      <c r="G197" s="3"/>
      <c r="H197" s="3"/>
      <c r="I197" s="3"/>
      <c r="J197" s="3"/>
      <c r="K197" s="3"/>
      <c r="L197" s="3"/>
      <c r="M197" s="3"/>
      <c r="N197" s="3"/>
    </row>
    <row r="198" spans="2:14" ht="16.5" customHeight="1">
      <c r="B198" s="3"/>
      <c r="C198" s="3"/>
      <c r="D198" s="3"/>
      <c r="E198" s="3">
        <f>E186</f>
        <v>18849065</v>
      </c>
      <c r="F198" s="3"/>
      <c r="G198" s="3"/>
      <c r="H198" s="3"/>
      <c r="I198" s="3"/>
      <c r="J198" s="3"/>
      <c r="K198" s="3"/>
      <c r="L198" s="3"/>
      <c r="M198" s="3"/>
      <c r="N198" s="3"/>
    </row>
    <row r="199" spans="2:14" ht="16.5" customHeight="1">
      <c r="B199" s="3"/>
      <c r="C199" s="3"/>
      <c r="D199" s="3"/>
      <c r="E199" s="3">
        <f>E189</f>
        <v>1902740</v>
      </c>
      <c r="F199" s="3"/>
      <c r="G199" s="3"/>
      <c r="H199" s="3"/>
      <c r="I199" s="3"/>
      <c r="J199" s="3"/>
      <c r="K199" s="3"/>
      <c r="L199" s="3"/>
      <c r="M199" s="3"/>
      <c r="N199" s="3"/>
    </row>
    <row r="200" spans="2:14" ht="16.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2:14" ht="16.5" customHeight="1">
      <c r="B201" s="3"/>
      <c r="C201" s="3"/>
      <c r="D201" s="3"/>
      <c r="E201" s="3">
        <f>E197+E199</f>
        <v>13019317</v>
      </c>
      <c r="F201" s="3"/>
      <c r="G201" s="3"/>
      <c r="H201" s="3"/>
      <c r="I201" s="3"/>
      <c r="J201" s="3"/>
      <c r="K201" s="3"/>
      <c r="L201" s="3"/>
      <c r="M201" s="3"/>
      <c r="N201" s="3"/>
    </row>
    <row r="202" spans="2:14" ht="16.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2:14" ht="16.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2:14" ht="16.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2:14" ht="16.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2:14" ht="16.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2:14" ht="16.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2:14" ht="16.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2:14" ht="16.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2:14" ht="16.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2:14" ht="16.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2:14" ht="16.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2:14" ht="16.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2:14" ht="16.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2:14" ht="16.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</sheetData>
  <sheetProtection/>
  <mergeCells count="12">
    <mergeCell ref="B2:H2"/>
    <mergeCell ref="B3:H3"/>
    <mergeCell ref="B4:H4"/>
    <mergeCell ref="B7:B8"/>
    <mergeCell ref="I7:N7"/>
    <mergeCell ref="I77:N77"/>
    <mergeCell ref="B72:H72"/>
    <mergeCell ref="B73:H73"/>
    <mergeCell ref="B74:H74"/>
    <mergeCell ref="B77:B78"/>
    <mergeCell ref="C7:H7"/>
    <mergeCell ref="C77:H7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49">
      <selection activeCell="F145" sqref="F145"/>
    </sheetView>
  </sheetViews>
  <sheetFormatPr defaultColWidth="8.77734375" defaultRowHeight="13.5"/>
  <cols>
    <col min="1" max="1" width="30.5546875" style="77" bestFit="1" customWidth="1"/>
    <col min="2" max="2" width="14.77734375" style="77" bestFit="1" customWidth="1"/>
    <col min="3" max="3" width="18.4453125" style="3" bestFit="1" customWidth="1"/>
    <col min="4" max="4" width="18.6640625" style="3" bestFit="1" customWidth="1"/>
    <col min="5" max="5" width="5.3359375" style="3" bestFit="1" customWidth="1"/>
    <col min="6" max="6" width="10.4453125" style="3" bestFit="1" customWidth="1"/>
    <col min="7" max="8" width="10.4453125" style="77" bestFit="1" customWidth="1"/>
    <col min="9" max="9" width="8.21484375" style="77" bestFit="1" customWidth="1"/>
    <col min="10" max="10" width="20.6640625" style="62" bestFit="1" customWidth="1"/>
    <col min="11" max="12" width="8.77734375" style="3" customWidth="1"/>
    <col min="13" max="13" width="8.77734375" style="63" customWidth="1"/>
    <col min="14" max="15" width="8.77734375" style="3" customWidth="1"/>
    <col min="16" max="16384" width="8.77734375" style="77" customWidth="1"/>
  </cols>
  <sheetData>
    <row r="1" spans="1:10" ht="16.5">
      <c r="A1" s="73" t="s">
        <v>289</v>
      </c>
      <c r="B1" s="65"/>
      <c r="C1" s="65"/>
      <c r="D1" s="65"/>
      <c r="E1" s="65"/>
      <c r="F1" s="65"/>
      <c r="G1" s="65"/>
      <c r="H1" s="65"/>
      <c r="I1" s="65"/>
      <c r="J1" s="65"/>
    </row>
    <row r="3" spans="1:10" ht="16.5">
      <c r="A3" s="66" t="s">
        <v>290</v>
      </c>
      <c r="B3" s="72" t="s">
        <v>467</v>
      </c>
      <c r="C3" s="65"/>
      <c r="D3" s="65"/>
      <c r="E3" s="65"/>
      <c r="F3" s="65"/>
      <c r="G3" s="65"/>
      <c r="H3" s="65"/>
      <c r="I3" s="65"/>
      <c r="J3" s="65"/>
    </row>
    <row r="4" spans="1:10" ht="16.5">
      <c r="A4" s="66" t="s">
        <v>291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6.5">
      <c r="A5" s="66" t="s">
        <v>292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6.5">
      <c r="A6" s="66" t="s">
        <v>293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ht="16.5">
      <c r="A7" s="67" t="s">
        <v>294</v>
      </c>
      <c r="B7" s="67" t="s">
        <v>225</v>
      </c>
      <c r="C7" s="67" t="s">
        <v>128</v>
      </c>
      <c r="D7" s="67" t="s">
        <v>295</v>
      </c>
      <c r="E7" s="67" t="s">
        <v>296</v>
      </c>
      <c r="F7" s="67" t="s">
        <v>297</v>
      </c>
      <c r="G7" s="67" t="s">
        <v>298</v>
      </c>
      <c r="H7" s="67" t="s">
        <v>129</v>
      </c>
      <c r="I7" s="67" t="s">
        <v>299</v>
      </c>
      <c r="J7" s="67" t="s">
        <v>300</v>
      </c>
    </row>
    <row r="8" spans="1:10" ht="16.5">
      <c r="A8" s="66">
        <v>1</v>
      </c>
      <c r="B8" s="66" t="s">
        <v>301</v>
      </c>
      <c r="C8" s="66" t="s">
        <v>302</v>
      </c>
      <c r="D8" s="66" t="s">
        <v>303</v>
      </c>
      <c r="E8" s="66" t="s">
        <v>304</v>
      </c>
      <c r="F8" s="68">
        <v>100000000</v>
      </c>
      <c r="G8" s="68">
        <v>0</v>
      </c>
      <c r="H8" s="68">
        <v>167092016</v>
      </c>
      <c r="I8" s="66" t="s">
        <v>227</v>
      </c>
      <c r="J8" s="66" t="s">
        <v>305</v>
      </c>
    </row>
    <row r="9" spans="1:10" ht="16.5">
      <c r="A9" s="66">
        <v>2</v>
      </c>
      <c r="B9" s="66" t="s">
        <v>306</v>
      </c>
      <c r="C9" s="66" t="s">
        <v>307</v>
      </c>
      <c r="D9" s="66" t="s">
        <v>308</v>
      </c>
      <c r="E9" s="66" t="s">
        <v>304</v>
      </c>
      <c r="F9" s="68">
        <v>0</v>
      </c>
      <c r="G9" s="68">
        <v>34094566</v>
      </c>
      <c r="H9" s="68">
        <v>132997450</v>
      </c>
      <c r="I9" s="66" t="s">
        <v>309</v>
      </c>
      <c r="J9" s="66" t="s">
        <v>305</v>
      </c>
    </row>
    <row r="10" spans="1:10" ht="16.5">
      <c r="A10" s="66">
        <v>3</v>
      </c>
      <c r="B10" s="66" t="s">
        <v>310</v>
      </c>
      <c r="C10" s="66" t="s">
        <v>311</v>
      </c>
      <c r="D10" s="66" t="s">
        <v>308</v>
      </c>
      <c r="E10" s="66" t="s">
        <v>304</v>
      </c>
      <c r="F10" s="68">
        <v>0</v>
      </c>
      <c r="G10" s="68">
        <v>83575634</v>
      </c>
      <c r="H10" s="68">
        <v>49421816</v>
      </c>
      <c r="I10" s="66" t="s">
        <v>309</v>
      </c>
      <c r="J10" s="66" t="s">
        <v>305</v>
      </c>
    </row>
    <row r="11" spans="1:10" ht="16.5">
      <c r="A11" s="66">
        <v>4</v>
      </c>
      <c r="B11" s="66" t="s">
        <v>312</v>
      </c>
      <c r="C11" s="66" t="s">
        <v>313</v>
      </c>
      <c r="D11" s="66" t="s">
        <v>314</v>
      </c>
      <c r="E11" s="66" t="s">
        <v>304</v>
      </c>
      <c r="F11" s="68">
        <v>50000000</v>
      </c>
      <c r="G11" s="68">
        <v>0</v>
      </c>
      <c r="H11" s="68">
        <v>99421816</v>
      </c>
      <c r="I11" s="66" t="s">
        <v>315</v>
      </c>
      <c r="J11" s="66" t="s">
        <v>316</v>
      </c>
    </row>
    <row r="12" spans="1:10" ht="16.5">
      <c r="A12" s="66">
        <v>5</v>
      </c>
      <c r="B12" s="66" t="s">
        <v>317</v>
      </c>
      <c r="C12" s="66" t="s">
        <v>303</v>
      </c>
      <c r="D12" s="66" t="s">
        <v>303</v>
      </c>
      <c r="E12" s="66" t="s">
        <v>304</v>
      </c>
      <c r="F12" s="68">
        <v>34336</v>
      </c>
      <c r="G12" s="68">
        <v>0</v>
      </c>
      <c r="H12" s="68">
        <v>99456152</v>
      </c>
      <c r="I12" s="66" t="s">
        <v>318</v>
      </c>
      <c r="J12" s="66" t="s">
        <v>305</v>
      </c>
    </row>
    <row r="13" spans="1:10" ht="16.5">
      <c r="A13" s="66">
        <v>6</v>
      </c>
      <c r="B13" s="66" t="s">
        <v>319</v>
      </c>
      <c r="C13" s="66" t="s">
        <v>320</v>
      </c>
      <c r="D13" s="66" t="s">
        <v>303</v>
      </c>
      <c r="E13" s="66" t="s">
        <v>304</v>
      </c>
      <c r="F13" s="68">
        <v>0</v>
      </c>
      <c r="G13" s="68">
        <v>7436940</v>
      </c>
      <c r="H13" s="68">
        <v>92019212</v>
      </c>
      <c r="I13" s="66" t="s">
        <v>227</v>
      </c>
      <c r="J13" s="66" t="s">
        <v>305</v>
      </c>
    </row>
    <row r="14" spans="1:10" ht="16.5">
      <c r="A14" s="66">
        <v>7</v>
      </c>
      <c r="B14" s="66" t="s">
        <v>321</v>
      </c>
      <c r="C14" s="66" t="s">
        <v>322</v>
      </c>
      <c r="D14" s="66" t="s">
        <v>303</v>
      </c>
      <c r="E14" s="66" t="s">
        <v>304</v>
      </c>
      <c r="F14" s="68">
        <v>0</v>
      </c>
      <c r="G14" s="68">
        <v>2200000</v>
      </c>
      <c r="H14" s="68">
        <v>89819212</v>
      </c>
      <c r="I14" s="66" t="s">
        <v>227</v>
      </c>
      <c r="J14" s="66" t="s">
        <v>305</v>
      </c>
    </row>
    <row r="15" spans="1:10" ht="16.5">
      <c r="A15" s="66">
        <v>8</v>
      </c>
      <c r="B15" s="66" t="s">
        <v>323</v>
      </c>
      <c r="C15" s="66" t="s">
        <v>324</v>
      </c>
      <c r="D15" s="66" t="s">
        <v>303</v>
      </c>
      <c r="E15" s="66" t="s">
        <v>304</v>
      </c>
      <c r="F15" s="68">
        <v>0</v>
      </c>
      <c r="G15" s="68">
        <v>2817620</v>
      </c>
      <c r="H15" s="68">
        <v>87001592</v>
      </c>
      <c r="I15" s="66" t="s">
        <v>227</v>
      </c>
      <c r="J15" s="66" t="s">
        <v>305</v>
      </c>
    </row>
    <row r="16" spans="1:10" ht="16.5">
      <c r="A16" s="66">
        <v>9</v>
      </c>
      <c r="B16" s="66" t="s">
        <v>325</v>
      </c>
      <c r="C16" s="66" t="s">
        <v>326</v>
      </c>
      <c r="D16" s="66" t="s">
        <v>327</v>
      </c>
      <c r="E16" s="66" t="s">
        <v>304</v>
      </c>
      <c r="F16" s="68">
        <v>0</v>
      </c>
      <c r="G16" s="68">
        <v>1000000</v>
      </c>
      <c r="H16" s="68">
        <v>86001592</v>
      </c>
      <c r="I16" s="66" t="s">
        <v>309</v>
      </c>
      <c r="J16" s="66" t="s">
        <v>305</v>
      </c>
    </row>
    <row r="17" spans="1:10" ht="16.5">
      <c r="A17" s="66">
        <v>10</v>
      </c>
      <c r="B17" s="66" t="s">
        <v>328</v>
      </c>
      <c r="C17" s="66" t="s">
        <v>329</v>
      </c>
      <c r="D17" s="66" t="s">
        <v>303</v>
      </c>
      <c r="E17" s="66" t="s">
        <v>304</v>
      </c>
      <c r="F17" s="68">
        <v>0</v>
      </c>
      <c r="G17" s="68">
        <v>1296560</v>
      </c>
      <c r="H17" s="68">
        <v>84705032</v>
      </c>
      <c r="I17" s="66" t="s">
        <v>227</v>
      </c>
      <c r="J17" s="66" t="s">
        <v>305</v>
      </c>
    </row>
    <row r="18" spans="1:10" ht="16.5">
      <c r="A18" s="66">
        <v>11</v>
      </c>
      <c r="B18" s="66" t="s">
        <v>330</v>
      </c>
      <c r="C18" s="66" t="s">
        <v>331</v>
      </c>
      <c r="D18" s="66" t="s">
        <v>332</v>
      </c>
      <c r="E18" s="66" t="s">
        <v>304</v>
      </c>
      <c r="F18" s="68">
        <v>0</v>
      </c>
      <c r="G18" s="68">
        <v>2006400</v>
      </c>
      <c r="H18" s="68">
        <v>82698632</v>
      </c>
      <c r="I18" s="66" t="s">
        <v>309</v>
      </c>
      <c r="J18" s="66" t="s">
        <v>305</v>
      </c>
    </row>
    <row r="19" spans="1:10" ht="16.5">
      <c r="A19" s="66">
        <v>12</v>
      </c>
      <c r="B19" s="66" t="s">
        <v>333</v>
      </c>
      <c r="C19" s="66" t="s">
        <v>334</v>
      </c>
      <c r="D19" s="66" t="s">
        <v>303</v>
      </c>
      <c r="E19" s="66" t="s">
        <v>304</v>
      </c>
      <c r="F19" s="68">
        <v>0</v>
      </c>
      <c r="G19" s="68">
        <v>4400</v>
      </c>
      <c r="H19" s="68">
        <v>82694232</v>
      </c>
      <c r="I19" s="66" t="s">
        <v>335</v>
      </c>
      <c r="J19" s="66" t="s">
        <v>336</v>
      </c>
    </row>
    <row r="20" spans="1:10" ht="16.5">
      <c r="A20" s="66">
        <v>13</v>
      </c>
      <c r="B20" s="66" t="s">
        <v>337</v>
      </c>
      <c r="C20" s="66" t="s">
        <v>338</v>
      </c>
      <c r="D20" s="66" t="s">
        <v>339</v>
      </c>
      <c r="E20" s="66" t="s">
        <v>304</v>
      </c>
      <c r="F20" s="68">
        <v>0</v>
      </c>
      <c r="G20" s="68">
        <v>1100000</v>
      </c>
      <c r="H20" s="68">
        <v>81594232</v>
      </c>
      <c r="I20" s="66" t="s">
        <v>309</v>
      </c>
      <c r="J20" s="66" t="s">
        <v>305</v>
      </c>
    </row>
    <row r="21" spans="1:10" ht="16.5">
      <c r="A21" s="66">
        <v>14</v>
      </c>
      <c r="B21" s="66" t="s">
        <v>340</v>
      </c>
      <c r="C21" s="66" t="s">
        <v>327</v>
      </c>
      <c r="D21" s="66" t="s">
        <v>327</v>
      </c>
      <c r="E21" s="66" t="s">
        <v>304</v>
      </c>
      <c r="F21" s="68">
        <v>0</v>
      </c>
      <c r="G21" s="68">
        <v>2000000</v>
      </c>
      <c r="H21" s="68">
        <v>79594232</v>
      </c>
      <c r="I21" s="66" t="s">
        <v>309</v>
      </c>
      <c r="J21" s="66" t="s">
        <v>305</v>
      </c>
    </row>
    <row r="22" spans="1:10" ht="16.5">
      <c r="A22" s="66">
        <v>15</v>
      </c>
      <c r="B22" s="66" t="s">
        <v>341</v>
      </c>
      <c r="C22" s="66" t="s">
        <v>342</v>
      </c>
      <c r="D22" s="66" t="s">
        <v>303</v>
      </c>
      <c r="E22" s="66" t="s">
        <v>304</v>
      </c>
      <c r="F22" s="68">
        <v>0</v>
      </c>
      <c r="G22" s="68">
        <v>550000</v>
      </c>
      <c r="H22" s="68">
        <v>79044232</v>
      </c>
      <c r="I22" s="66" t="s">
        <v>226</v>
      </c>
      <c r="J22" s="66" t="s">
        <v>305</v>
      </c>
    </row>
    <row r="23" spans="1:10" ht="16.5">
      <c r="A23" s="66">
        <v>16</v>
      </c>
      <c r="B23" s="66" t="s">
        <v>343</v>
      </c>
      <c r="C23" s="66" t="s">
        <v>344</v>
      </c>
      <c r="D23" s="66" t="s">
        <v>303</v>
      </c>
      <c r="E23" s="66" t="s">
        <v>304</v>
      </c>
      <c r="F23" s="68">
        <v>0</v>
      </c>
      <c r="G23" s="68">
        <v>422440</v>
      </c>
      <c r="H23" s="68">
        <v>78621792</v>
      </c>
      <c r="I23" s="66" t="s">
        <v>227</v>
      </c>
      <c r="J23" s="66" t="s">
        <v>305</v>
      </c>
    </row>
    <row r="24" spans="1:10" ht="16.5">
      <c r="A24" s="66">
        <v>17</v>
      </c>
      <c r="B24" s="66" t="s">
        <v>345</v>
      </c>
      <c r="C24" s="66" t="s">
        <v>346</v>
      </c>
      <c r="D24" s="66" t="s">
        <v>303</v>
      </c>
      <c r="E24" s="66" t="s">
        <v>304</v>
      </c>
      <c r="F24" s="68">
        <v>0</v>
      </c>
      <c r="G24" s="68">
        <v>440000</v>
      </c>
      <c r="H24" s="68">
        <v>78181792</v>
      </c>
      <c r="I24" s="66" t="s">
        <v>227</v>
      </c>
      <c r="J24" s="66" t="s">
        <v>305</v>
      </c>
    </row>
    <row r="25" spans="1:10" ht="16.5">
      <c r="A25" s="66">
        <v>18</v>
      </c>
      <c r="B25" s="66" t="s">
        <v>347</v>
      </c>
      <c r="C25" s="66" t="s">
        <v>348</v>
      </c>
      <c r="D25" s="66" t="s">
        <v>303</v>
      </c>
      <c r="E25" s="66" t="s">
        <v>304</v>
      </c>
      <c r="F25" s="68">
        <v>0</v>
      </c>
      <c r="G25" s="68">
        <v>564260</v>
      </c>
      <c r="H25" s="68">
        <v>77617532</v>
      </c>
      <c r="I25" s="66" t="s">
        <v>227</v>
      </c>
      <c r="J25" s="66" t="s">
        <v>305</v>
      </c>
    </row>
    <row r="26" spans="1:10" ht="16.5">
      <c r="A26" s="66">
        <v>19</v>
      </c>
      <c r="B26" s="66" t="s">
        <v>349</v>
      </c>
      <c r="C26" s="66" t="s">
        <v>303</v>
      </c>
      <c r="D26" s="66" t="s">
        <v>303</v>
      </c>
      <c r="E26" s="66" t="s">
        <v>304</v>
      </c>
      <c r="F26" s="68">
        <v>36150</v>
      </c>
      <c r="G26" s="68">
        <v>0</v>
      </c>
      <c r="H26" s="68">
        <v>77653682</v>
      </c>
      <c r="I26" s="66" t="s">
        <v>318</v>
      </c>
      <c r="J26" s="66" t="s">
        <v>305</v>
      </c>
    </row>
    <row r="27" spans="1:10" ht="16.5">
      <c r="A27" s="66">
        <v>20</v>
      </c>
      <c r="B27" s="66" t="s">
        <v>350</v>
      </c>
      <c r="C27" s="66" t="s">
        <v>326</v>
      </c>
      <c r="D27" s="66" t="s">
        <v>327</v>
      </c>
      <c r="E27" s="66" t="s">
        <v>304</v>
      </c>
      <c r="F27" s="68">
        <v>0</v>
      </c>
      <c r="G27" s="68">
        <v>2000000</v>
      </c>
      <c r="H27" s="68">
        <v>75653682</v>
      </c>
      <c r="I27" s="66" t="s">
        <v>309</v>
      </c>
      <c r="J27" s="66" t="s">
        <v>305</v>
      </c>
    </row>
    <row r="28" spans="1:10" ht="16.5">
      <c r="A28" s="66">
        <v>21</v>
      </c>
      <c r="B28" s="66" t="s">
        <v>351</v>
      </c>
      <c r="C28" s="66" t="s">
        <v>352</v>
      </c>
      <c r="D28" s="66" t="s">
        <v>303</v>
      </c>
      <c r="E28" s="66" t="s">
        <v>304</v>
      </c>
      <c r="F28" s="68">
        <v>0</v>
      </c>
      <c r="G28" s="68">
        <v>641810</v>
      </c>
      <c r="H28" s="68">
        <v>75011872</v>
      </c>
      <c r="I28" s="66" t="s">
        <v>227</v>
      </c>
      <c r="J28" s="66" t="s">
        <v>305</v>
      </c>
    </row>
    <row r="29" spans="1:10" ht="16.5">
      <c r="A29" s="69" t="s">
        <v>353</v>
      </c>
      <c r="B29" s="70"/>
      <c r="C29" s="70"/>
      <c r="D29" s="70"/>
      <c r="E29" s="71"/>
      <c r="F29" s="68">
        <v>150070486</v>
      </c>
      <c r="G29" s="68">
        <v>142150630</v>
      </c>
      <c r="H29" s="66" t="s">
        <v>303</v>
      </c>
      <c r="I29" s="66" t="s">
        <v>303</v>
      </c>
      <c r="J29" s="66" t="s">
        <v>303</v>
      </c>
    </row>
    <row r="33" spans="1:10" ht="16.5">
      <c r="A33" s="73" t="s">
        <v>289</v>
      </c>
      <c r="B33" s="65"/>
      <c r="C33" s="65"/>
      <c r="D33" s="65"/>
      <c r="E33" s="65"/>
      <c r="F33" s="65"/>
      <c r="G33" s="65"/>
      <c r="H33" s="65"/>
      <c r="I33" s="65"/>
      <c r="J33" s="65"/>
    </row>
    <row r="35" spans="1:10" ht="16.5">
      <c r="A35" s="66" t="s">
        <v>354</v>
      </c>
      <c r="B35" s="72" t="s">
        <v>469</v>
      </c>
      <c r="C35" s="65"/>
      <c r="D35" s="65"/>
      <c r="E35" s="65"/>
      <c r="F35" s="65"/>
      <c r="G35" s="65"/>
      <c r="H35" s="65"/>
      <c r="I35" s="65"/>
      <c r="J35" s="65"/>
    </row>
    <row r="36" spans="1:10" ht="16.5">
      <c r="A36" s="66" t="s">
        <v>355</v>
      </c>
      <c r="B36" s="65"/>
      <c r="C36" s="65"/>
      <c r="D36" s="65"/>
      <c r="E36" s="65"/>
      <c r="F36" s="65"/>
      <c r="G36" s="65"/>
      <c r="H36" s="65"/>
      <c r="I36" s="65"/>
      <c r="J36" s="65"/>
    </row>
    <row r="37" spans="1:10" ht="16.5">
      <c r="A37" s="66" t="s">
        <v>292</v>
      </c>
      <c r="B37" s="65"/>
      <c r="C37" s="65"/>
      <c r="D37" s="65"/>
      <c r="E37" s="65"/>
      <c r="F37" s="65"/>
      <c r="G37" s="65"/>
      <c r="H37" s="65"/>
      <c r="I37" s="65"/>
      <c r="J37" s="65"/>
    </row>
    <row r="38" spans="1:10" ht="16.5">
      <c r="A38" s="66" t="s">
        <v>293</v>
      </c>
      <c r="B38" s="65"/>
      <c r="C38" s="65"/>
      <c r="D38" s="65"/>
      <c r="E38" s="65"/>
      <c r="F38" s="65"/>
      <c r="G38" s="65"/>
      <c r="H38" s="65"/>
      <c r="I38" s="65"/>
      <c r="J38" s="65"/>
    </row>
    <row r="39" spans="1:10" ht="16.5">
      <c r="A39" s="67" t="s">
        <v>294</v>
      </c>
      <c r="B39" s="67" t="s">
        <v>225</v>
      </c>
      <c r="C39" s="67" t="s">
        <v>128</v>
      </c>
      <c r="D39" s="67" t="s">
        <v>295</v>
      </c>
      <c r="E39" s="67" t="s">
        <v>296</v>
      </c>
      <c r="F39" s="67" t="s">
        <v>297</v>
      </c>
      <c r="G39" s="67" t="s">
        <v>298</v>
      </c>
      <c r="H39" s="67" t="s">
        <v>129</v>
      </c>
      <c r="I39" s="67" t="s">
        <v>299</v>
      </c>
      <c r="J39" s="67" t="s">
        <v>300</v>
      </c>
    </row>
    <row r="40" spans="1:10" ht="16.5">
      <c r="A40" s="66">
        <v>1</v>
      </c>
      <c r="B40" s="66" t="s">
        <v>356</v>
      </c>
      <c r="C40" s="66" t="s">
        <v>303</v>
      </c>
      <c r="D40" s="66" t="s">
        <v>303</v>
      </c>
      <c r="E40" s="66" t="s">
        <v>304</v>
      </c>
      <c r="F40" s="68">
        <v>0</v>
      </c>
      <c r="G40" s="68">
        <v>0</v>
      </c>
      <c r="H40" s="68">
        <v>0</v>
      </c>
      <c r="I40" s="66" t="s">
        <v>226</v>
      </c>
      <c r="J40" s="66" t="s">
        <v>305</v>
      </c>
    </row>
    <row r="41" spans="1:10" ht="16.5">
      <c r="A41" s="66">
        <v>2</v>
      </c>
      <c r="B41" s="66" t="s">
        <v>357</v>
      </c>
      <c r="C41" s="66" t="s">
        <v>358</v>
      </c>
      <c r="D41" s="66" t="s">
        <v>358</v>
      </c>
      <c r="E41" s="66" t="s">
        <v>304</v>
      </c>
      <c r="F41" s="68">
        <v>5000</v>
      </c>
      <c r="G41" s="68">
        <v>0</v>
      </c>
      <c r="H41" s="68">
        <v>5000</v>
      </c>
      <c r="I41" s="66" t="s">
        <v>227</v>
      </c>
      <c r="J41" s="66" t="s">
        <v>359</v>
      </c>
    </row>
    <row r="42" spans="1:10" ht="16.5">
      <c r="A42" s="66">
        <v>3</v>
      </c>
      <c r="B42" s="66" t="s">
        <v>360</v>
      </c>
      <c r="C42" s="66" t="s">
        <v>334</v>
      </c>
      <c r="D42" s="66" t="s">
        <v>303</v>
      </c>
      <c r="E42" s="66" t="s">
        <v>304</v>
      </c>
      <c r="F42" s="68">
        <v>0</v>
      </c>
      <c r="G42" s="68">
        <v>4400</v>
      </c>
      <c r="H42" s="68">
        <v>600</v>
      </c>
      <c r="I42" s="66" t="s">
        <v>335</v>
      </c>
      <c r="J42" s="66" t="s">
        <v>336</v>
      </c>
    </row>
    <row r="43" spans="1:10" ht="16.5">
      <c r="A43" s="66">
        <v>4</v>
      </c>
      <c r="B43" s="66" t="s">
        <v>361</v>
      </c>
      <c r="C43" s="66" t="s">
        <v>303</v>
      </c>
      <c r="D43" s="66" t="s">
        <v>303</v>
      </c>
      <c r="E43" s="66" t="s">
        <v>304</v>
      </c>
      <c r="F43" s="68">
        <v>0</v>
      </c>
      <c r="G43" s="68">
        <v>0</v>
      </c>
      <c r="H43" s="68">
        <v>600</v>
      </c>
      <c r="I43" s="66" t="s">
        <v>318</v>
      </c>
      <c r="J43" s="66" t="s">
        <v>305</v>
      </c>
    </row>
    <row r="44" spans="1:10" ht="16.5">
      <c r="A44" s="66">
        <v>5</v>
      </c>
      <c r="B44" s="66" t="s">
        <v>362</v>
      </c>
      <c r="C44" s="66" t="s">
        <v>303</v>
      </c>
      <c r="D44" s="66" t="s">
        <v>303</v>
      </c>
      <c r="E44" s="66" t="s">
        <v>304</v>
      </c>
      <c r="F44" s="68">
        <v>0</v>
      </c>
      <c r="G44" s="68">
        <v>0</v>
      </c>
      <c r="H44" s="68">
        <v>600</v>
      </c>
      <c r="I44" s="66" t="s">
        <v>318</v>
      </c>
      <c r="J44" s="66" t="s">
        <v>305</v>
      </c>
    </row>
    <row r="45" spans="1:10" ht="16.5">
      <c r="A45" s="66">
        <v>6</v>
      </c>
      <c r="B45" s="66" t="s">
        <v>363</v>
      </c>
      <c r="C45" s="66" t="s">
        <v>364</v>
      </c>
      <c r="D45" s="66" t="s">
        <v>365</v>
      </c>
      <c r="E45" s="66" t="s">
        <v>304</v>
      </c>
      <c r="F45" s="68">
        <v>5000000</v>
      </c>
      <c r="G45" s="68">
        <v>0</v>
      </c>
      <c r="H45" s="68">
        <v>5000600</v>
      </c>
      <c r="I45" s="66" t="s">
        <v>227</v>
      </c>
      <c r="J45" s="66" t="s">
        <v>366</v>
      </c>
    </row>
    <row r="46" spans="1:10" ht="16.5">
      <c r="A46" s="66">
        <v>7</v>
      </c>
      <c r="B46" s="66" t="s">
        <v>367</v>
      </c>
      <c r="C46" s="66" t="s">
        <v>303</v>
      </c>
      <c r="D46" s="66" t="s">
        <v>303</v>
      </c>
      <c r="E46" s="66" t="s">
        <v>304</v>
      </c>
      <c r="F46" s="68">
        <v>205</v>
      </c>
      <c r="G46" s="68">
        <v>0</v>
      </c>
      <c r="H46" s="68">
        <v>5000805</v>
      </c>
      <c r="I46" s="66" t="s">
        <v>318</v>
      </c>
      <c r="J46" s="66" t="s">
        <v>305</v>
      </c>
    </row>
    <row r="47" spans="1:10" ht="16.5">
      <c r="A47" s="69" t="s">
        <v>353</v>
      </c>
      <c r="B47" s="70"/>
      <c r="C47" s="70"/>
      <c r="D47" s="70"/>
      <c r="E47" s="71"/>
      <c r="F47" s="68">
        <v>5005205</v>
      </c>
      <c r="G47" s="68">
        <v>4400</v>
      </c>
      <c r="H47" s="66" t="s">
        <v>303</v>
      </c>
      <c r="I47" s="66" t="s">
        <v>303</v>
      </c>
      <c r="J47" s="66" t="s">
        <v>303</v>
      </c>
    </row>
    <row r="52" spans="1:10" ht="16.5">
      <c r="A52" s="73" t="s">
        <v>289</v>
      </c>
      <c r="B52" s="65"/>
      <c r="C52" s="65"/>
      <c r="D52" s="65"/>
      <c r="E52" s="65"/>
      <c r="F52" s="65"/>
      <c r="G52" s="65"/>
      <c r="H52" s="65"/>
      <c r="I52" s="65"/>
      <c r="J52" s="65"/>
    </row>
    <row r="54" spans="1:10" ht="16.5">
      <c r="A54" s="66" t="s">
        <v>290</v>
      </c>
      <c r="B54" s="72" t="s">
        <v>468</v>
      </c>
      <c r="C54" s="65"/>
      <c r="D54" s="65"/>
      <c r="E54" s="65"/>
      <c r="F54" s="65"/>
      <c r="G54" s="65"/>
      <c r="H54" s="65"/>
      <c r="I54" s="65"/>
      <c r="J54" s="65"/>
    </row>
    <row r="55" spans="1:10" ht="16.5">
      <c r="A55" s="66" t="s">
        <v>368</v>
      </c>
      <c r="B55" s="65"/>
      <c r="C55" s="65"/>
      <c r="D55" s="65"/>
      <c r="E55" s="65"/>
      <c r="F55" s="65"/>
      <c r="G55" s="65"/>
      <c r="H55" s="65"/>
      <c r="I55" s="65"/>
      <c r="J55" s="65"/>
    </row>
    <row r="56" spans="1:10" ht="16.5">
      <c r="A56" s="66" t="s">
        <v>292</v>
      </c>
      <c r="B56" s="65"/>
      <c r="C56" s="65"/>
      <c r="D56" s="65"/>
      <c r="E56" s="65"/>
      <c r="F56" s="65"/>
      <c r="G56" s="65"/>
      <c r="H56" s="65"/>
      <c r="I56" s="65"/>
      <c r="J56" s="65"/>
    </row>
    <row r="57" spans="1:10" ht="16.5">
      <c r="A57" s="66" t="s">
        <v>293</v>
      </c>
      <c r="B57" s="65"/>
      <c r="C57" s="65"/>
      <c r="D57" s="65"/>
      <c r="E57" s="65"/>
      <c r="F57" s="65"/>
      <c r="G57" s="65"/>
      <c r="H57" s="65"/>
      <c r="I57" s="65"/>
      <c r="J57" s="65"/>
    </row>
    <row r="58" spans="1:10" ht="16.5">
      <c r="A58" s="67" t="s">
        <v>294</v>
      </c>
      <c r="B58" s="67" t="s">
        <v>225</v>
      </c>
      <c r="C58" s="67" t="s">
        <v>128</v>
      </c>
      <c r="D58" s="67" t="s">
        <v>295</v>
      </c>
      <c r="E58" s="67" t="s">
        <v>296</v>
      </c>
      <c r="F58" s="67" t="s">
        <v>297</v>
      </c>
      <c r="G58" s="67" t="s">
        <v>298</v>
      </c>
      <c r="H58" s="67" t="s">
        <v>129</v>
      </c>
      <c r="I58" s="67" t="s">
        <v>299</v>
      </c>
      <c r="J58" s="67" t="s">
        <v>300</v>
      </c>
    </row>
    <row r="59" spans="1:10" ht="16.5">
      <c r="A59" s="66">
        <v>1</v>
      </c>
      <c r="B59" s="66" t="s">
        <v>369</v>
      </c>
      <c r="C59" s="66" t="s">
        <v>370</v>
      </c>
      <c r="D59" s="66" t="s">
        <v>303</v>
      </c>
      <c r="E59" s="66" t="s">
        <v>304</v>
      </c>
      <c r="F59" s="68">
        <v>0</v>
      </c>
      <c r="G59" s="68">
        <v>511250</v>
      </c>
      <c r="H59" s="68">
        <v>2017806</v>
      </c>
      <c r="I59" s="66" t="s">
        <v>370</v>
      </c>
      <c r="J59" s="66" t="s">
        <v>371</v>
      </c>
    </row>
    <row r="60" spans="1:10" ht="16.5">
      <c r="A60" s="66">
        <v>2</v>
      </c>
      <c r="B60" s="66" t="s">
        <v>372</v>
      </c>
      <c r="C60" s="66" t="s">
        <v>373</v>
      </c>
      <c r="D60" s="66" t="s">
        <v>327</v>
      </c>
      <c r="E60" s="66" t="s">
        <v>304</v>
      </c>
      <c r="F60" s="68">
        <v>0</v>
      </c>
      <c r="G60" s="68">
        <v>2000000</v>
      </c>
      <c r="H60" s="68">
        <v>17806</v>
      </c>
      <c r="I60" s="66" t="s">
        <v>309</v>
      </c>
      <c r="J60" s="66" t="s">
        <v>305</v>
      </c>
    </row>
    <row r="61" spans="1:10" ht="16.5">
      <c r="A61" s="66">
        <v>3</v>
      </c>
      <c r="B61" s="66" t="s">
        <v>374</v>
      </c>
      <c r="C61" s="66" t="s">
        <v>375</v>
      </c>
      <c r="D61" s="66" t="s">
        <v>375</v>
      </c>
      <c r="E61" s="66" t="s">
        <v>304</v>
      </c>
      <c r="F61" s="68">
        <v>1100000</v>
      </c>
      <c r="G61" s="68">
        <v>0</v>
      </c>
      <c r="H61" s="68">
        <v>1117806</v>
      </c>
      <c r="I61" s="66" t="s">
        <v>227</v>
      </c>
      <c r="J61" s="66" t="s">
        <v>376</v>
      </c>
    </row>
    <row r="62" spans="1:10" ht="16.5">
      <c r="A62" s="66">
        <v>4</v>
      </c>
      <c r="B62" s="66" t="s">
        <v>377</v>
      </c>
      <c r="C62" s="66" t="s">
        <v>378</v>
      </c>
      <c r="D62" s="66" t="s">
        <v>303</v>
      </c>
      <c r="E62" s="66" t="s">
        <v>304</v>
      </c>
      <c r="F62" s="68">
        <v>0</v>
      </c>
      <c r="G62" s="68">
        <v>275290</v>
      </c>
      <c r="H62" s="68">
        <v>842516</v>
      </c>
      <c r="I62" s="66" t="s">
        <v>227</v>
      </c>
      <c r="J62" s="66" t="s">
        <v>305</v>
      </c>
    </row>
    <row r="63" spans="1:10" ht="16.5">
      <c r="A63" s="66">
        <v>5</v>
      </c>
      <c r="B63" s="66" t="s">
        <v>379</v>
      </c>
      <c r="C63" s="66" t="s">
        <v>370</v>
      </c>
      <c r="D63" s="66" t="s">
        <v>303</v>
      </c>
      <c r="E63" s="66" t="s">
        <v>304</v>
      </c>
      <c r="F63" s="68">
        <v>0</v>
      </c>
      <c r="G63" s="68">
        <v>61000</v>
      </c>
      <c r="H63" s="68">
        <v>781516</v>
      </c>
      <c r="I63" s="66" t="s">
        <v>370</v>
      </c>
      <c r="J63" s="66" t="s">
        <v>371</v>
      </c>
    </row>
    <row r="64" spans="1:10" ht="16.5">
      <c r="A64" s="66">
        <v>6</v>
      </c>
      <c r="B64" s="66" t="s">
        <v>380</v>
      </c>
      <c r="C64" s="66" t="s">
        <v>381</v>
      </c>
      <c r="D64" s="66" t="s">
        <v>303</v>
      </c>
      <c r="E64" s="66" t="s">
        <v>304</v>
      </c>
      <c r="F64" s="68">
        <v>0</v>
      </c>
      <c r="G64" s="68">
        <v>68240</v>
      </c>
      <c r="H64" s="68">
        <v>713276</v>
      </c>
      <c r="I64" s="66" t="s">
        <v>226</v>
      </c>
      <c r="J64" s="66" t="s">
        <v>305</v>
      </c>
    </row>
    <row r="65" spans="1:10" ht="16.5">
      <c r="A65" s="66">
        <v>7</v>
      </c>
      <c r="B65" s="66" t="s">
        <v>382</v>
      </c>
      <c r="C65" s="66" t="s">
        <v>383</v>
      </c>
      <c r="D65" s="66" t="s">
        <v>339</v>
      </c>
      <c r="E65" s="66" t="s">
        <v>304</v>
      </c>
      <c r="F65" s="68">
        <v>0</v>
      </c>
      <c r="G65" s="68">
        <v>220000</v>
      </c>
      <c r="H65" s="68">
        <v>493276</v>
      </c>
      <c r="I65" s="66" t="s">
        <v>309</v>
      </c>
      <c r="J65" s="66" t="s">
        <v>305</v>
      </c>
    </row>
    <row r="66" spans="1:10" ht="16.5">
      <c r="A66" s="66">
        <v>8</v>
      </c>
      <c r="B66" s="66" t="s">
        <v>384</v>
      </c>
      <c r="C66" s="66" t="s">
        <v>375</v>
      </c>
      <c r="D66" s="66" t="s">
        <v>375</v>
      </c>
      <c r="E66" s="66" t="s">
        <v>304</v>
      </c>
      <c r="F66" s="68">
        <v>1100000</v>
      </c>
      <c r="G66" s="68">
        <v>0</v>
      </c>
      <c r="H66" s="68">
        <v>1593276</v>
      </c>
      <c r="I66" s="66" t="s">
        <v>227</v>
      </c>
      <c r="J66" s="66" t="s">
        <v>376</v>
      </c>
    </row>
    <row r="67" spans="1:10" ht="16.5">
      <c r="A67" s="66">
        <v>9</v>
      </c>
      <c r="B67" s="66" t="s">
        <v>385</v>
      </c>
      <c r="C67" s="66" t="s">
        <v>370</v>
      </c>
      <c r="D67" s="66" t="s">
        <v>303</v>
      </c>
      <c r="E67" s="66" t="s">
        <v>304</v>
      </c>
      <c r="F67" s="68">
        <v>0</v>
      </c>
      <c r="G67" s="68">
        <v>8800</v>
      </c>
      <c r="H67" s="68">
        <v>1584476</v>
      </c>
      <c r="I67" s="66" t="s">
        <v>370</v>
      </c>
      <c r="J67" s="66" t="s">
        <v>371</v>
      </c>
    </row>
    <row r="68" spans="1:10" ht="16.5">
      <c r="A68" s="66">
        <v>10</v>
      </c>
      <c r="B68" s="66" t="s">
        <v>386</v>
      </c>
      <c r="C68" s="66" t="s">
        <v>303</v>
      </c>
      <c r="D68" s="66" t="s">
        <v>303</v>
      </c>
      <c r="E68" s="66" t="s">
        <v>304</v>
      </c>
      <c r="F68" s="68">
        <v>275</v>
      </c>
      <c r="G68" s="68">
        <v>0</v>
      </c>
      <c r="H68" s="68">
        <v>1584751</v>
      </c>
      <c r="I68" s="66" t="s">
        <v>318</v>
      </c>
      <c r="J68" s="66" t="s">
        <v>305</v>
      </c>
    </row>
    <row r="69" spans="1:10" ht="16.5">
      <c r="A69" s="66">
        <v>11</v>
      </c>
      <c r="B69" s="66" t="s">
        <v>387</v>
      </c>
      <c r="C69" s="66" t="s">
        <v>375</v>
      </c>
      <c r="D69" s="66" t="s">
        <v>375</v>
      </c>
      <c r="E69" s="66" t="s">
        <v>304</v>
      </c>
      <c r="F69" s="68">
        <v>1100000</v>
      </c>
      <c r="G69" s="68">
        <v>0</v>
      </c>
      <c r="H69" s="68">
        <v>2684751</v>
      </c>
      <c r="I69" s="66" t="s">
        <v>227</v>
      </c>
      <c r="J69" s="66" t="s">
        <v>376</v>
      </c>
    </row>
    <row r="70" spans="1:10" ht="16.5">
      <c r="A70" s="66">
        <v>12</v>
      </c>
      <c r="B70" s="66" t="s">
        <v>388</v>
      </c>
      <c r="C70" s="66" t="s">
        <v>389</v>
      </c>
      <c r="D70" s="66" t="s">
        <v>303</v>
      </c>
      <c r="E70" s="66" t="s">
        <v>304</v>
      </c>
      <c r="F70" s="68">
        <v>0</v>
      </c>
      <c r="G70" s="68">
        <v>308320</v>
      </c>
      <c r="H70" s="68">
        <v>2376431</v>
      </c>
      <c r="I70" s="66" t="s">
        <v>227</v>
      </c>
      <c r="J70" s="66" t="s">
        <v>305</v>
      </c>
    </row>
    <row r="71" spans="1:10" ht="16.5">
      <c r="A71" s="66">
        <v>13</v>
      </c>
      <c r="B71" s="66" t="s">
        <v>390</v>
      </c>
      <c r="C71" s="66" t="s">
        <v>391</v>
      </c>
      <c r="D71" s="66" t="s">
        <v>339</v>
      </c>
      <c r="E71" s="66" t="s">
        <v>304</v>
      </c>
      <c r="F71" s="68">
        <v>0</v>
      </c>
      <c r="G71" s="68">
        <v>440000</v>
      </c>
      <c r="H71" s="68">
        <v>1936431</v>
      </c>
      <c r="I71" s="66" t="s">
        <v>309</v>
      </c>
      <c r="J71" s="66" t="s">
        <v>305</v>
      </c>
    </row>
    <row r="72" spans="1:10" ht="16.5">
      <c r="A72" s="66">
        <v>14</v>
      </c>
      <c r="B72" s="66" t="s">
        <v>392</v>
      </c>
      <c r="C72" s="66" t="s">
        <v>370</v>
      </c>
      <c r="D72" s="66" t="s">
        <v>303</v>
      </c>
      <c r="E72" s="66" t="s">
        <v>304</v>
      </c>
      <c r="F72" s="68">
        <v>0</v>
      </c>
      <c r="G72" s="68">
        <v>100400</v>
      </c>
      <c r="H72" s="68">
        <v>1836031</v>
      </c>
      <c r="I72" s="66" t="s">
        <v>370</v>
      </c>
      <c r="J72" s="66" t="s">
        <v>371</v>
      </c>
    </row>
    <row r="73" spans="1:10" ht="16.5">
      <c r="A73" s="66">
        <v>15</v>
      </c>
      <c r="B73" s="66" t="s">
        <v>393</v>
      </c>
      <c r="C73" s="66" t="s">
        <v>394</v>
      </c>
      <c r="D73" s="66" t="s">
        <v>303</v>
      </c>
      <c r="E73" s="66" t="s">
        <v>304</v>
      </c>
      <c r="F73" s="68">
        <v>0</v>
      </c>
      <c r="G73" s="68">
        <v>174470</v>
      </c>
      <c r="H73" s="68">
        <v>1661561</v>
      </c>
      <c r="I73" s="66" t="s">
        <v>227</v>
      </c>
      <c r="J73" s="66" t="s">
        <v>305</v>
      </c>
    </row>
    <row r="74" spans="1:10" ht="16.5">
      <c r="A74" s="66">
        <v>16</v>
      </c>
      <c r="B74" s="66" t="s">
        <v>395</v>
      </c>
      <c r="C74" s="66" t="s">
        <v>396</v>
      </c>
      <c r="D74" s="66" t="s">
        <v>396</v>
      </c>
      <c r="E74" s="66" t="s">
        <v>304</v>
      </c>
      <c r="F74" s="68">
        <v>1100000</v>
      </c>
      <c r="G74" s="68">
        <v>0</v>
      </c>
      <c r="H74" s="68">
        <v>2761561</v>
      </c>
      <c r="I74" s="66" t="s">
        <v>315</v>
      </c>
      <c r="J74" s="66" t="s">
        <v>397</v>
      </c>
    </row>
    <row r="75" spans="1:10" ht="16.5">
      <c r="A75" s="66">
        <v>17</v>
      </c>
      <c r="B75" s="66" t="s">
        <v>398</v>
      </c>
      <c r="C75" s="66" t="s">
        <v>399</v>
      </c>
      <c r="D75" s="66" t="s">
        <v>399</v>
      </c>
      <c r="E75" s="66" t="s">
        <v>304</v>
      </c>
      <c r="F75" s="68">
        <v>28030</v>
      </c>
      <c r="G75" s="68">
        <v>0</v>
      </c>
      <c r="H75" s="68">
        <v>2789591</v>
      </c>
      <c r="I75" s="66" t="s">
        <v>315</v>
      </c>
      <c r="J75" s="66" t="s">
        <v>400</v>
      </c>
    </row>
    <row r="76" spans="1:10" ht="16.5">
      <c r="A76" s="66">
        <v>18</v>
      </c>
      <c r="B76" s="66" t="s">
        <v>401</v>
      </c>
      <c r="C76" s="66" t="s">
        <v>370</v>
      </c>
      <c r="D76" s="66" t="s">
        <v>303</v>
      </c>
      <c r="E76" s="66" t="s">
        <v>304</v>
      </c>
      <c r="F76" s="68">
        <v>0</v>
      </c>
      <c r="G76" s="68">
        <v>10300</v>
      </c>
      <c r="H76" s="68">
        <v>2779291</v>
      </c>
      <c r="I76" s="66" t="s">
        <v>370</v>
      </c>
      <c r="J76" s="66" t="s">
        <v>371</v>
      </c>
    </row>
    <row r="77" spans="1:10" ht="16.5">
      <c r="A77" s="66">
        <v>19</v>
      </c>
      <c r="B77" s="66" t="s">
        <v>402</v>
      </c>
      <c r="C77" s="66" t="s">
        <v>396</v>
      </c>
      <c r="D77" s="66" t="s">
        <v>396</v>
      </c>
      <c r="E77" s="66" t="s">
        <v>304</v>
      </c>
      <c r="F77" s="68">
        <v>1100000</v>
      </c>
      <c r="G77" s="68">
        <v>0</v>
      </c>
      <c r="H77" s="68">
        <v>3879291</v>
      </c>
      <c r="I77" s="66" t="s">
        <v>315</v>
      </c>
      <c r="J77" s="66" t="s">
        <v>397</v>
      </c>
    </row>
    <row r="78" spans="1:10" ht="16.5">
      <c r="A78" s="66">
        <v>20</v>
      </c>
      <c r="B78" s="66" t="s">
        <v>403</v>
      </c>
      <c r="C78" s="66" t="s">
        <v>370</v>
      </c>
      <c r="D78" s="66" t="s">
        <v>303</v>
      </c>
      <c r="E78" s="66" t="s">
        <v>304</v>
      </c>
      <c r="F78" s="68">
        <v>0</v>
      </c>
      <c r="G78" s="68">
        <v>292140</v>
      </c>
      <c r="H78" s="68">
        <v>3587151</v>
      </c>
      <c r="I78" s="66" t="s">
        <v>370</v>
      </c>
      <c r="J78" s="66" t="s">
        <v>371</v>
      </c>
    </row>
    <row r="79" spans="1:10" ht="16.5">
      <c r="A79" s="66">
        <v>21</v>
      </c>
      <c r="B79" s="66" t="s">
        <v>404</v>
      </c>
      <c r="C79" s="66" t="s">
        <v>405</v>
      </c>
      <c r="D79" s="66" t="s">
        <v>339</v>
      </c>
      <c r="E79" s="66" t="s">
        <v>304</v>
      </c>
      <c r="F79" s="68">
        <v>0</v>
      </c>
      <c r="G79" s="68">
        <v>440000</v>
      </c>
      <c r="H79" s="68">
        <v>3147151</v>
      </c>
      <c r="I79" s="66" t="s">
        <v>309</v>
      </c>
      <c r="J79" s="66" t="s">
        <v>305</v>
      </c>
    </row>
    <row r="80" spans="1:10" ht="16.5">
      <c r="A80" s="66">
        <v>22</v>
      </c>
      <c r="B80" s="66" t="s">
        <v>406</v>
      </c>
      <c r="C80" s="66" t="s">
        <v>407</v>
      </c>
      <c r="D80" s="66" t="s">
        <v>408</v>
      </c>
      <c r="E80" s="66" t="s">
        <v>304</v>
      </c>
      <c r="F80" s="68">
        <v>0</v>
      </c>
      <c r="G80" s="68">
        <v>200000</v>
      </c>
      <c r="H80" s="68">
        <v>2947151</v>
      </c>
      <c r="I80" s="66" t="s">
        <v>409</v>
      </c>
      <c r="J80" s="66" t="s">
        <v>305</v>
      </c>
    </row>
    <row r="81" spans="1:10" ht="16.5">
      <c r="A81" s="66">
        <v>23</v>
      </c>
      <c r="B81" s="66" t="s">
        <v>410</v>
      </c>
      <c r="C81" s="66" t="s">
        <v>411</v>
      </c>
      <c r="D81" s="66" t="s">
        <v>408</v>
      </c>
      <c r="E81" s="66" t="s">
        <v>304</v>
      </c>
      <c r="F81" s="68">
        <v>200000</v>
      </c>
      <c r="G81" s="68">
        <v>0</v>
      </c>
      <c r="H81" s="68">
        <v>3147151</v>
      </c>
      <c r="I81" s="66" t="s">
        <v>409</v>
      </c>
      <c r="J81" s="66" t="s">
        <v>305</v>
      </c>
    </row>
    <row r="82" spans="1:10" ht="16.5">
      <c r="A82" s="66">
        <v>24</v>
      </c>
      <c r="B82" s="66" t="s">
        <v>412</v>
      </c>
      <c r="C82" s="66" t="s">
        <v>407</v>
      </c>
      <c r="D82" s="66" t="s">
        <v>408</v>
      </c>
      <c r="E82" s="66" t="s">
        <v>304</v>
      </c>
      <c r="F82" s="68">
        <v>0</v>
      </c>
      <c r="G82" s="68">
        <v>200000</v>
      </c>
      <c r="H82" s="68">
        <v>2947151</v>
      </c>
      <c r="I82" s="66" t="s">
        <v>409</v>
      </c>
      <c r="J82" s="66" t="s">
        <v>305</v>
      </c>
    </row>
    <row r="83" spans="1:10" ht="16.5">
      <c r="A83" s="66">
        <v>25</v>
      </c>
      <c r="B83" s="66" t="s">
        <v>413</v>
      </c>
      <c r="C83" s="66" t="s">
        <v>303</v>
      </c>
      <c r="D83" s="66" t="s">
        <v>303</v>
      </c>
      <c r="E83" s="66" t="s">
        <v>304</v>
      </c>
      <c r="F83" s="68">
        <v>649</v>
      </c>
      <c r="G83" s="68">
        <v>0</v>
      </c>
      <c r="H83" s="68">
        <v>2947800</v>
      </c>
      <c r="I83" s="66" t="s">
        <v>318</v>
      </c>
      <c r="J83" s="66" t="s">
        <v>305</v>
      </c>
    </row>
    <row r="84" spans="1:10" ht="16.5">
      <c r="A84" s="66">
        <v>26</v>
      </c>
      <c r="B84" s="66" t="s">
        <v>414</v>
      </c>
      <c r="C84" s="66" t="s">
        <v>415</v>
      </c>
      <c r="D84" s="66" t="s">
        <v>327</v>
      </c>
      <c r="E84" s="66" t="s">
        <v>304</v>
      </c>
      <c r="F84" s="68">
        <v>0</v>
      </c>
      <c r="G84" s="68">
        <v>2000000</v>
      </c>
      <c r="H84" s="68">
        <v>947800</v>
      </c>
      <c r="I84" s="66" t="s">
        <v>309</v>
      </c>
      <c r="J84" s="66" t="s">
        <v>305</v>
      </c>
    </row>
    <row r="85" spans="1:10" ht="16.5">
      <c r="A85" s="66">
        <v>27</v>
      </c>
      <c r="B85" s="66" t="s">
        <v>416</v>
      </c>
      <c r="C85" s="66" t="s">
        <v>417</v>
      </c>
      <c r="D85" s="66" t="s">
        <v>303</v>
      </c>
      <c r="E85" s="66" t="s">
        <v>304</v>
      </c>
      <c r="F85" s="68">
        <v>0</v>
      </c>
      <c r="G85" s="68">
        <v>285870</v>
      </c>
      <c r="H85" s="68">
        <v>661930</v>
      </c>
      <c r="I85" s="66" t="s">
        <v>227</v>
      </c>
      <c r="J85" s="66" t="s">
        <v>305</v>
      </c>
    </row>
    <row r="86" spans="1:10" ht="16.5">
      <c r="A86" s="66">
        <v>28</v>
      </c>
      <c r="B86" s="66" t="s">
        <v>418</v>
      </c>
      <c r="C86" s="66" t="s">
        <v>419</v>
      </c>
      <c r="D86" s="66" t="s">
        <v>303</v>
      </c>
      <c r="E86" s="66" t="s">
        <v>304</v>
      </c>
      <c r="F86" s="68">
        <v>0</v>
      </c>
      <c r="G86" s="68">
        <v>306880</v>
      </c>
      <c r="H86" s="68">
        <v>355050</v>
      </c>
      <c r="I86" s="66" t="s">
        <v>227</v>
      </c>
      <c r="J86" s="66" t="s">
        <v>305</v>
      </c>
    </row>
    <row r="87" spans="1:10" ht="16.5">
      <c r="A87" s="66">
        <v>29</v>
      </c>
      <c r="B87" s="66" t="s">
        <v>420</v>
      </c>
      <c r="C87" s="66" t="s">
        <v>370</v>
      </c>
      <c r="D87" s="66" t="s">
        <v>303</v>
      </c>
      <c r="E87" s="66" t="s">
        <v>304</v>
      </c>
      <c r="F87" s="68">
        <v>0</v>
      </c>
      <c r="G87" s="68">
        <v>84640</v>
      </c>
      <c r="H87" s="68">
        <v>270410</v>
      </c>
      <c r="I87" s="66" t="s">
        <v>370</v>
      </c>
      <c r="J87" s="66" t="s">
        <v>371</v>
      </c>
    </row>
    <row r="88" spans="1:10" ht="16.5">
      <c r="A88" s="66">
        <v>30</v>
      </c>
      <c r="B88" s="66" t="s">
        <v>421</v>
      </c>
      <c r="C88" s="66" t="s">
        <v>334</v>
      </c>
      <c r="D88" s="66" t="s">
        <v>303</v>
      </c>
      <c r="E88" s="66" t="s">
        <v>304</v>
      </c>
      <c r="F88" s="68">
        <v>0</v>
      </c>
      <c r="G88" s="68">
        <v>4400</v>
      </c>
      <c r="H88" s="68">
        <v>266010</v>
      </c>
      <c r="I88" s="66" t="s">
        <v>335</v>
      </c>
      <c r="J88" s="66" t="s">
        <v>336</v>
      </c>
    </row>
    <row r="89" spans="1:10" ht="16.5">
      <c r="A89" s="66">
        <v>31</v>
      </c>
      <c r="B89" s="66" t="s">
        <v>422</v>
      </c>
      <c r="C89" s="66" t="s">
        <v>423</v>
      </c>
      <c r="D89" s="66" t="s">
        <v>423</v>
      </c>
      <c r="E89" s="66" t="s">
        <v>304</v>
      </c>
      <c r="F89" s="68">
        <v>900000</v>
      </c>
      <c r="G89" s="68">
        <v>0</v>
      </c>
      <c r="H89" s="68">
        <v>1166010</v>
      </c>
      <c r="I89" s="66" t="s">
        <v>315</v>
      </c>
      <c r="J89" s="66" t="s">
        <v>424</v>
      </c>
    </row>
    <row r="90" spans="1:10" ht="16.5">
      <c r="A90" s="66">
        <v>32</v>
      </c>
      <c r="B90" s="66" t="s">
        <v>425</v>
      </c>
      <c r="C90" s="66" t="s">
        <v>396</v>
      </c>
      <c r="D90" s="66" t="s">
        <v>396</v>
      </c>
      <c r="E90" s="66" t="s">
        <v>304</v>
      </c>
      <c r="F90" s="68">
        <v>1100000</v>
      </c>
      <c r="G90" s="68">
        <v>0</v>
      </c>
      <c r="H90" s="68">
        <v>2266010</v>
      </c>
      <c r="I90" s="66" t="s">
        <v>315</v>
      </c>
      <c r="J90" s="66" t="s">
        <v>397</v>
      </c>
    </row>
    <row r="91" spans="1:10" ht="16.5">
      <c r="A91" s="66">
        <v>33</v>
      </c>
      <c r="B91" s="66" t="s">
        <v>426</v>
      </c>
      <c r="C91" s="66" t="s">
        <v>427</v>
      </c>
      <c r="D91" s="66" t="s">
        <v>303</v>
      </c>
      <c r="E91" s="66" t="s">
        <v>304</v>
      </c>
      <c r="F91" s="68">
        <v>0</v>
      </c>
      <c r="G91" s="68">
        <v>164470</v>
      </c>
      <c r="H91" s="68">
        <v>2101540</v>
      </c>
      <c r="I91" s="66" t="s">
        <v>227</v>
      </c>
      <c r="J91" s="66" t="s">
        <v>305</v>
      </c>
    </row>
    <row r="92" spans="1:10" ht="16.5">
      <c r="A92" s="66">
        <v>34</v>
      </c>
      <c r="B92" s="66" t="s">
        <v>428</v>
      </c>
      <c r="C92" s="66" t="s">
        <v>429</v>
      </c>
      <c r="D92" s="66" t="s">
        <v>303</v>
      </c>
      <c r="E92" s="66" t="s">
        <v>304</v>
      </c>
      <c r="F92" s="68">
        <v>0</v>
      </c>
      <c r="G92" s="68">
        <v>761880</v>
      </c>
      <c r="H92" s="68">
        <v>1339660</v>
      </c>
      <c r="I92" s="66" t="s">
        <v>227</v>
      </c>
      <c r="J92" s="66" t="s">
        <v>305</v>
      </c>
    </row>
    <row r="93" spans="1:10" ht="16.5">
      <c r="A93" s="66">
        <v>35</v>
      </c>
      <c r="B93" s="66" t="s">
        <v>430</v>
      </c>
      <c r="C93" s="66" t="s">
        <v>370</v>
      </c>
      <c r="D93" s="66" t="s">
        <v>303</v>
      </c>
      <c r="E93" s="66" t="s">
        <v>304</v>
      </c>
      <c r="F93" s="68">
        <v>0</v>
      </c>
      <c r="G93" s="68">
        <v>218980</v>
      </c>
      <c r="H93" s="68">
        <v>1120680</v>
      </c>
      <c r="I93" s="66" t="s">
        <v>370</v>
      </c>
      <c r="J93" s="66" t="s">
        <v>371</v>
      </c>
    </row>
    <row r="94" spans="1:10" ht="16.5">
      <c r="A94" s="66">
        <v>36</v>
      </c>
      <c r="B94" s="66" t="s">
        <v>431</v>
      </c>
      <c r="C94" s="66" t="s">
        <v>432</v>
      </c>
      <c r="D94" s="66" t="s">
        <v>432</v>
      </c>
      <c r="E94" s="66" t="s">
        <v>304</v>
      </c>
      <c r="F94" s="68">
        <v>750000</v>
      </c>
      <c r="G94" s="68">
        <v>0</v>
      </c>
      <c r="H94" s="68">
        <v>1870680</v>
      </c>
      <c r="I94" s="66" t="s">
        <v>315</v>
      </c>
      <c r="J94" s="66" t="s">
        <v>433</v>
      </c>
    </row>
    <row r="95" spans="1:10" ht="16.5">
      <c r="A95" s="66">
        <v>37</v>
      </c>
      <c r="B95" s="66" t="s">
        <v>434</v>
      </c>
      <c r="C95" s="66" t="s">
        <v>435</v>
      </c>
      <c r="D95" s="66" t="s">
        <v>435</v>
      </c>
      <c r="E95" s="66" t="s">
        <v>304</v>
      </c>
      <c r="F95" s="68">
        <v>750000</v>
      </c>
      <c r="G95" s="68">
        <v>0</v>
      </c>
      <c r="H95" s="68">
        <v>2620680</v>
      </c>
      <c r="I95" s="66" t="s">
        <v>315</v>
      </c>
      <c r="J95" s="66" t="s">
        <v>436</v>
      </c>
    </row>
    <row r="96" spans="1:10" ht="16.5">
      <c r="A96" s="66">
        <v>38</v>
      </c>
      <c r="B96" s="66" t="s">
        <v>437</v>
      </c>
      <c r="C96" s="66" t="s">
        <v>438</v>
      </c>
      <c r="D96" s="66" t="s">
        <v>303</v>
      </c>
      <c r="E96" s="66" t="s">
        <v>304</v>
      </c>
      <c r="F96" s="68">
        <v>0</v>
      </c>
      <c r="G96" s="68">
        <v>1087000</v>
      </c>
      <c r="H96" s="68">
        <v>1533680</v>
      </c>
      <c r="I96" s="66" t="s">
        <v>227</v>
      </c>
      <c r="J96" s="66" t="s">
        <v>305</v>
      </c>
    </row>
    <row r="97" spans="1:10" ht="16.5">
      <c r="A97" s="66">
        <v>39</v>
      </c>
      <c r="B97" s="66" t="s">
        <v>439</v>
      </c>
      <c r="C97" s="66" t="s">
        <v>375</v>
      </c>
      <c r="D97" s="66" t="s">
        <v>375</v>
      </c>
      <c r="E97" s="66" t="s">
        <v>304</v>
      </c>
      <c r="F97" s="68">
        <v>1100000</v>
      </c>
      <c r="G97" s="68">
        <v>0</v>
      </c>
      <c r="H97" s="68">
        <v>2633680</v>
      </c>
      <c r="I97" s="66" t="s">
        <v>227</v>
      </c>
      <c r="J97" s="66" t="s">
        <v>376</v>
      </c>
    </row>
    <row r="98" spans="1:10" ht="16.5">
      <c r="A98" s="66">
        <v>40</v>
      </c>
      <c r="B98" s="66" t="s">
        <v>440</v>
      </c>
      <c r="C98" s="66" t="s">
        <v>441</v>
      </c>
      <c r="D98" s="66" t="s">
        <v>303</v>
      </c>
      <c r="E98" s="66" t="s">
        <v>304</v>
      </c>
      <c r="F98" s="68">
        <v>0</v>
      </c>
      <c r="G98" s="68">
        <v>647200</v>
      </c>
      <c r="H98" s="68">
        <v>1986480</v>
      </c>
      <c r="I98" s="66" t="s">
        <v>226</v>
      </c>
      <c r="J98" s="66" t="s">
        <v>305</v>
      </c>
    </row>
    <row r="99" spans="1:10" ht="16.5">
      <c r="A99" s="66">
        <v>41</v>
      </c>
      <c r="B99" s="66" t="s">
        <v>442</v>
      </c>
      <c r="C99" s="66" t="s">
        <v>370</v>
      </c>
      <c r="D99" s="66" t="s">
        <v>303</v>
      </c>
      <c r="E99" s="66" t="s">
        <v>304</v>
      </c>
      <c r="F99" s="68">
        <v>0</v>
      </c>
      <c r="G99" s="68">
        <v>839550</v>
      </c>
      <c r="H99" s="68">
        <v>1146930</v>
      </c>
      <c r="I99" s="66" t="s">
        <v>370</v>
      </c>
      <c r="J99" s="66" t="s">
        <v>371</v>
      </c>
    </row>
    <row r="100" spans="1:10" ht="16.5">
      <c r="A100" s="66">
        <v>42</v>
      </c>
      <c r="B100" s="66" t="s">
        <v>443</v>
      </c>
      <c r="C100" s="66" t="s">
        <v>444</v>
      </c>
      <c r="D100" s="66" t="s">
        <v>445</v>
      </c>
      <c r="E100" s="66" t="s">
        <v>304</v>
      </c>
      <c r="F100" s="68">
        <v>0</v>
      </c>
      <c r="G100" s="68">
        <v>845620</v>
      </c>
      <c r="H100" s="68">
        <v>301310</v>
      </c>
      <c r="I100" s="66" t="s">
        <v>309</v>
      </c>
      <c r="J100" s="66" t="s">
        <v>305</v>
      </c>
    </row>
    <row r="101" spans="1:10" ht="16.5">
      <c r="A101" s="66">
        <v>43</v>
      </c>
      <c r="B101" s="66" t="s">
        <v>446</v>
      </c>
      <c r="C101" s="66" t="s">
        <v>303</v>
      </c>
      <c r="D101" s="66" t="s">
        <v>303</v>
      </c>
      <c r="E101" s="66" t="s">
        <v>304</v>
      </c>
      <c r="F101" s="68">
        <v>279</v>
      </c>
      <c r="G101" s="68">
        <v>0</v>
      </c>
      <c r="H101" s="68">
        <v>301589</v>
      </c>
      <c r="I101" s="66" t="s">
        <v>318</v>
      </c>
      <c r="J101" s="66" t="s">
        <v>305</v>
      </c>
    </row>
    <row r="102" spans="1:10" ht="16.5">
      <c r="A102" s="66">
        <v>44</v>
      </c>
      <c r="B102" s="66" t="s">
        <v>447</v>
      </c>
      <c r="C102" s="66" t="s">
        <v>375</v>
      </c>
      <c r="D102" s="66" t="s">
        <v>375</v>
      </c>
      <c r="E102" s="66" t="s">
        <v>304</v>
      </c>
      <c r="F102" s="68">
        <v>1100000</v>
      </c>
      <c r="G102" s="68">
        <v>0</v>
      </c>
      <c r="H102" s="68">
        <v>1401589</v>
      </c>
      <c r="I102" s="66" t="s">
        <v>227</v>
      </c>
      <c r="J102" s="66" t="s">
        <v>376</v>
      </c>
    </row>
    <row r="103" spans="1:10" ht="16.5">
      <c r="A103" s="66">
        <v>45</v>
      </c>
      <c r="B103" s="66" t="s">
        <v>448</v>
      </c>
      <c r="C103" s="66" t="s">
        <v>449</v>
      </c>
      <c r="D103" s="66" t="s">
        <v>449</v>
      </c>
      <c r="E103" s="66" t="s">
        <v>304</v>
      </c>
      <c r="F103" s="68">
        <v>400000</v>
      </c>
      <c r="G103" s="68">
        <v>0</v>
      </c>
      <c r="H103" s="68">
        <v>1801589</v>
      </c>
      <c r="I103" s="66" t="s">
        <v>227</v>
      </c>
      <c r="J103" s="66" t="s">
        <v>450</v>
      </c>
    </row>
    <row r="104" spans="1:10" ht="16.5">
      <c r="A104" s="66">
        <v>46</v>
      </c>
      <c r="B104" s="66" t="s">
        <v>451</v>
      </c>
      <c r="C104" s="66" t="s">
        <v>452</v>
      </c>
      <c r="D104" s="66" t="s">
        <v>303</v>
      </c>
      <c r="E104" s="66" t="s">
        <v>304</v>
      </c>
      <c r="F104" s="68">
        <v>0</v>
      </c>
      <c r="G104" s="68">
        <v>688420</v>
      </c>
      <c r="H104" s="68">
        <v>1113169</v>
      </c>
      <c r="I104" s="66" t="s">
        <v>227</v>
      </c>
      <c r="J104" s="66" t="s">
        <v>305</v>
      </c>
    </row>
    <row r="105" spans="1:10" ht="16.5">
      <c r="A105" s="66">
        <v>47</v>
      </c>
      <c r="B105" s="66" t="s">
        <v>453</v>
      </c>
      <c r="C105" s="66" t="s">
        <v>370</v>
      </c>
      <c r="D105" s="66" t="s">
        <v>303</v>
      </c>
      <c r="E105" s="66" t="s">
        <v>304</v>
      </c>
      <c r="F105" s="68">
        <v>0</v>
      </c>
      <c r="G105" s="68">
        <v>292737</v>
      </c>
      <c r="H105" s="68">
        <v>820432</v>
      </c>
      <c r="I105" s="66" t="s">
        <v>370</v>
      </c>
      <c r="J105" s="66" t="s">
        <v>371</v>
      </c>
    </row>
    <row r="106" spans="1:10" ht="16.5">
      <c r="A106" s="66">
        <v>48</v>
      </c>
      <c r="B106" s="66" t="s">
        <v>454</v>
      </c>
      <c r="C106" s="66" t="s">
        <v>455</v>
      </c>
      <c r="D106" s="66" t="s">
        <v>303</v>
      </c>
      <c r="E106" s="66" t="s">
        <v>304</v>
      </c>
      <c r="F106" s="68">
        <v>0</v>
      </c>
      <c r="G106" s="68">
        <v>374120</v>
      </c>
      <c r="H106" s="68">
        <v>446312</v>
      </c>
      <c r="I106" s="66" t="s">
        <v>227</v>
      </c>
      <c r="J106" s="66" t="s">
        <v>305</v>
      </c>
    </row>
    <row r="107" spans="1:10" ht="16.5">
      <c r="A107" s="66">
        <v>49</v>
      </c>
      <c r="B107" s="66" t="s">
        <v>456</v>
      </c>
      <c r="C107" s="66" t="s">
        <v>457</v>
      </c>
      <c r="D107" s="66" t="s">
        <v>303</v>
      </c>
      <c r="E107" s="66" t="s">
        <v>304</v>
      </c>
      <c r="F107" s="68">
        <v>0</v>
      </c>
      <c r="G107" s="68">
        <v>389780</v>
      </c>
      <c r="H107" s="68">
        <v>56532</v>
      </c>
      <c r="I107" s="66" t="s">
        <v>227</v>
      </c>
      <c r="J107" s="66" t="s">
        <v>305</v>
      </c>
    </row>
    <row r="108" spans="1:10" ht="16.5">
      <c r="A108" s="66">
        <v>50</v>
      </c>
      <c r="B108" s="66" t="s">
        <v>458</v>
      </c>
      <c r="C108" s="66" t="s">
        <v>375</v>
      </c>
      <c r="D108" s="66" t="s">
        <v>375</v>
      </c>
      <c r="E108" s="66" t="s">
        <v>304</v>
      </c>
      <c r="F108" s="68">
        <v>1100000</v>
      </c>
      <c r="G108" s="68">
        <v>0</v>
      </c>
      <c r="H108" s="68">
        <v>1156532</v>
      </c>
      <c r="I108" s="66" t="s">
        <v>227</v>
      </c>
      <c r="J108" s="66" t="s">
        <v>376</v>
      </c>
    </row>
    <row r="109" spans="1:10" ht="16.5">
      <c r="A109" s="66">
        <v>51</v>
      </c>
      <c r="B109" s="66" t="s">
        <v>459</v>
      </c>
      <c r="C109" s="66" t="s">
        <v>370</v>
      </c>
      <c r="D109" s="66" t="s">
        <v>303</v>
      </c>
      <c r="E109" s="66" t="s">
        <v>304</v>
      </c>
      <c r="F109" s="68">
        <v>0</v>
      </c>
      <c r="G109" s="68">
        <v>347570</v>
      </c>
      <c r="H109" s="68">
        <v>808962</v>
      </c>
      <c r="I109" s="66" t="s">
        <v>370</v>
      </c>
      <c r="J109" s="66" t="s">
        <v>371</v>
      </c>
    </row>
    <row r="110" spans="1:10" ht="16.5">
      <c r="A110" s="66">
        <v>52</v>
      </c>
      <c r="B110" s="66" t="s">
        <v>460</v>
      </c>
      <c r="C110" s="66" t="s">
        <v>375</v>
      </c>
      <c r="D110" s="66" t="s">
        <v>375</v>
      </c>
      <c r="E110" s="66" t="s">
        <v>304</v>
      </c>
      <c r="F110" s="68">
        <v>1100000</v>
      </c>
      <c r="G110" s="68">
        <v>0</v>
      </c>
      <c r="H110" s="68">
        <v>1908962</v>
      </c>
      <c r="I110" s="66" t="s">
        <v>227</v>
      </c>
      <c r="J110" s="66" t="s">
        <v>376</v>
      </c>
    </row>
    <row r="111" spans="1:10" ht="16.5">
      <c r="A111" s="66">
        <v>53</v>
      </c>
      <c r="B111" s="66" t="s">
        <v>461</v>
      </c>
      <c r="C111" s="66" t="s">
        <v>457</v>
      </c>
      <c r="D111" s="66" t="s">
        <v>303</v>
      </c>
      <c r="E111" s="66" t="s">
        <v>304</v>
      </c>
      <c r="F111" s="68">
        <v>0</v>
      </c>
      <c r="G111" s="68">
        <v>1095200</v>
      </c>
      <c r="H111" s="68">
        <v>813762</v>
      </c>
      <c r="I111" s="66" t="s">
        <v>227</v>
      </c>
      <c r="J111" s="66" t="s">
        <v>305</v>
      </c>
    </row>
    <row r="112" spans="1:10" ht="16.5">
      <c r="A112" s="66">
        <v>54</v>
      </c>
      <c r="B112" s="66" t="s">
        <v>462</v>
      </c>
      <c r="C112" s="66" t="s">
        <v>370</v>
      </c>
      <c r="D112" s="66" t="s">
        <v>303</v>
      </c>
      <c r="E112" s="66" t="s">
        <v>304</v>
      </c>
      <c r="F112" s="68">
        <v>0</v>
      </c>
      <c r="G112" s="68">
        <v>813762</v>
      </c>
      <c r="H112" s="68">
        <v>0</v>
      </c>
      <c r="I112" s="66" t="s">
        <v>370</v>
      </c>
      <c r="J112" s="66" t="s">
        <v>371</v>
      </c>
    </row>
    <row r="113" spans="1:10" ht="16.5">
      <c r="A113" s="66">
        <v>55</v>
      </c>
      <c r="B113" s="66" t="s">
        <v>463</v>
      </c>
      <c r="C113" s="66" t="s">
        <v>303</v>
      </c>
      <c r="D113" s="66" t="s">
        <v>303</v>
      </c>
      <c r="E113" s="66" t="s">
        <v>304</v>
      </c>
      <c r="F113" s="68">
        <v>10000</v>
      </c>
      <c r="G113" s="68">
        <v>0</v>
      </c>
      <c r="H113" s="68">
        <v>10000</v>
      </c>
      <c r="I113" s="66" t="s">
        <v>226</v>
      </c>
      <c r="J113" s="66" t="s">
        <v>359</v>
      </c>
    </row>
    <row r="114" spans="1:10" ht="16.5">
      <c r="A114" s="66">
        <v>56</v>
      </c>
      <c r="B114" s="66" t="s">
        <v>464</v>
      </c>
      <c r="C114" s="66" t="s">
        <v>370</v>
      </c>
      <c r="D114" s="66" t="s">
        <v>303</v>
      </c>
      <c r="E114" s="66" t="s">
        <v>304</v>
      </c>
      <c r="F114" s="68">
        <v>0</v>
      </c>
      <c r="G114" s="68">
        <v>6243</v>
      </c>
      <c r="H114" s="68">
        <v>3757</v>
      </c>
      <c r="I114" s="66" t="s">
        <v>370</v>
      </c>
      <c r="J114" s="66" t="s">
        <v>371</v>
      </c>
    </row>
    <row r="115" spans="1:10" ht="16.5">
      <c r="A115" s="66">
        <v>57</v>
      </c>
      <c r="B115" s="66" t="s">
        <v>349</v>
      </c>
      <c r="C115" s="66" t="s">
        <v>303</v>
      </c>
      <c r="D115" s="66" t="s">
        <v>303</v>
      </c>
      <c r="E115" s="66" t="s">
        <v>304</v>
      </c>
      <c r="F115" s="68">
        <v>179</v>
      </c>
      <c r="G115" s="68">
        <v>0</v>
      </c>
      <c r="H115" s="68">
        <v>3936</v>
      </c>
      <c r="I115" s="66" t="s">
        <v>318</v>
      </c>
      <c r="J115" s="66" t="s">
        <v>305</v>
      </c>
    </row>
    <row r="116" spans="1:10" ht="16.5">
      <c r="A116" s="66">
        <v>58</v>
      </c>
      <c r="B116" s="66" t="s">
        <v>465</v>
      </c>
      <c r="C116" s="66" t="s">
        <v>375</v>
      </c>
      <c r="D116" s="66" t="s">
        <v>375</v>
      </c>
      <c r="E116" s="66" t="s">
        <v>304</v>
      </c>
      <c r="F116" s="68">
        <v>1100000</v>
      </c>
      <c r="G116" s="68">
        <v>0</v>
      </c>
      <c r="H116" s="68">
        <v>1103936</v>
      </c>
      <c r="I116" s="66" t="s">
        <v>227</v>
      </c>
      <c r="J116" s="66" t="s">
        <v>376</v>
      </c>
    </row>
    <row r="117" spans="1:10" ht="16.5">
      <c r="A117" s="66">
        <v>59</v>
      </c>
      <c r="B117" s="66" t="s">
        <v>466</v>
      </c>
      <c r="C117" s="66" t="s">
        <v>303</v>
      </c>
      <c r="D117" s="66" t="s">
        <v>303</v>
      </c>
      <c r="E117" s="66" t="s">
        <v>304</v>
      </c>
      <c r="F117" s="68">
        <v>0</v>
      </c>
      <c r="G117" s="68">
        <v>649120</v>
      </c>
      <c r="H117" s="68">
        <v>454816</v>
      </c>
      <c r="I117" s="66" t="s">
        <v>227</v>
      </c>
      <c r="J117" s="66" t="s">
        <v>305</v>
      </c>
    </row>
    <row r="118" spans="1:10" ht="16.5">
      <c r="A118" s="69" t="s">
        <v>353</v>
      </c>
      <c r="B118" s="70"/>
      <c r="C118" s="70"/>
      <c r="D118" s="70"/>
      <c r="E118" s="71"/>
      <c r="F118" s="68">
        <v>15139412</v>
      </c>
      <c r="G118" s="68">
        <v>17213652</v>
      </c>
      <c r="H118" s="66" t="s">
        <v>303</v>
      </c>
      <c r="I118" s="66" t="s">
        <v>303</v>
      </c>
      <c r="J118" s="66" t="s">
        <v>303</v>
      </c>
    </row>
    <row r="123" spans="1:10" ht="16.5">
      <c r="A123" s="66" t="s">
        <v>290</v>
      </c>
      <c r="B123" s="72" t="s">
        <v>498</v>
      </c>
      <c r="C123" s="65"/>
      <c r="D123" s="65"/>
      <c r="E123" s="65"/>
      <c r="F123" s="65"/>
      <c r="G123" s="65"/>
      <c r="H123" s="65"/>
      <c r="I123" s="65"/>
      <c r="J123" s="65"/>
    </row>
    <row r="124" spans="1:10" ht="16.5">
      <c r="A124" s="66" t="s">
        <v>597</v>
      </c>
      <c r="B124" s="65"/>
      <c r="C124" s="65"/>
      <c r="D124" s="65"/>
      <c r="E124" s="65"/>
      <c r="F124" s="65"/>
      <c r="G124" s="65"/>
      <c r="H124" s="65"/>
      <c r="I124" s="65"/>
      <c r="J124" s="65"/>
    </row>
    <row r="125" spans="1:10" ht="16.5">
      <c r="A125" s="66" t="s">
        <v>292</v>
      </c>
      <c r="B125" s="65"/>
      <c r="C125" s="65"/>
      <c r="D125" s="65"/>
      <c r="E125" s="65"/>
      <c r="F125" s="65"/>
      <c r="G125" s="65"/>
      <c r="H125" s="65"/>
      <c r="I125" s="65"/>
      <c r="J125" s="65"/>
    </row>
    <row r="126" spans="1:10" ht="16.5">
      <c r="A126" s="66" t="s">
        <v>293</v>
      </c>
      <c r="B126" s="65"/>
      <c r="C126" s="65"/>
      <c r="D126" s="65"/>
      <c r="E126" s="65"/>
      <c r="F126" s="65"/>
      <c r="G126" s="65"/>
      <c r="H126" s="65"/>
      <c r="I126" s="65"/>
      <c r="J126" s="65"/>
    </row>
    <row r="128" spans="1:10" ht="16.5">
      <c r="A128" s="78" t="s">
        <v>294</v>
      </c>
      <c r="B128" s="78" t="s">
        <v>225</v>
      </c>
      <c r="C128" s="78" t="s">
        <v>128</v>
      </c>
      <c r="D128" s="78" t="s">
        <v>295</v>
      </c>
      <c r="E128" s="78" t="s">
        <v>296</v>
      </c>
      <c r="F128" s="78" t="s">
        <v>297</v>
      </c>
      <c r="G128" s="78" t="s">
        <v>298</v>
      </c>
      <c r="H128" s="78" t="s">
        <v>129</v>
      </c>
      <c r="I128" s="78" t="s">
        <v>299</v>
      </c>
      <c r="J128" s="78" t="s">
        <v>300</v>
      </c>
    </row>
    <row r="129" spans="1:10" ht="16.5">
      <c r="A129" s="61"/>
      <c r="B129" s="79" t="s">
        <v>484</v>
      </c>
      <c r="C129" s="80" t="s">
        <v>226</v>
      </c>
      <c r="D129" s="80"/>
      <c r="E129" s="61"/>
      <c r="F129" s="81">
        <v>5000</v>
      </c>
      <c r="G129" s="81"/>
      <c r="H129" s="81">
        <v>5000</v>
      </c>
      <c r="I129" s="61"/>
      <c r="J129" s="82"/>
    </row>
    <row r="130" spans="1:10" ht="16.5">
      <c r="A130" s="61"/>
      <c r="B130" s="79" t="s">
        <v>484</v>
      </c>
      <c r="C130" s="80" t="s">
        <v>485</v>
      </c>
      <c r="D130" s="80"/>
      <c r="E130" s="61"/>
      <c r="F130" s="81"/>
      <c r="G130" s="81">
        <v>4400</v>
      </c>
      <c r="H130" s="81">
        <v>600</v>
      </c>
      <c r="I130" s="61"/>
      <c r="J130" s="82"/>
    </row>
    <row r="131" spans="1:10" ht="16.5">
      <c r="A131" s="61"/>
      <c r="B131" s="79" t="s">
        <v>486</v>
      </c>
      <c r="C131" s="80" t="s">
        <v>487</v>
      </c>
      <c r="D131" s="80"/>
      <c r="E131" s="61"/>
      <c r="F131" s="81">
        <v>2530000</v>
      </c>
      <c r="G131" s="81"/>
      <c r="H131" s="81">
        <v>2530600</v>
      </c>
      <c r="I131" s="61"/>
      <c r="J131" s="82"/>
    </row>
    <row r="132" spans="1:10" ht="16.5">
      <c r="A132" s="61"/>
      <c r="B132" s="79" t="s">
        <v>488</v>
      </c>
      <c r="C132" s="80" t="s">
        <v>318</v>
      </c>
      <c r="D132" s="80"/>
      <c r="E132" s="61"/>
      <c r="F132" s="81">
        <v>34</v>
      </c>
      <c r="G132" s="81"/>
      <c r="H132" s="81">
        <v>2530634</v>
      </c>
      <c r="I132" s="61"/>
      <c r="J132" s="82"/>
    </row>
    <row r="133" spans="1:10" ht="16.5">
      <c r="A133" s="61"/>
      <c r="B133" s="79" t="s">
        <v>489</v>
      </c>
      <c r="C133" s="80" t="s">
        <v>487</v>
      </c>
      <c r="D133" s="80"/>
      <c r="E133" s="61"/>
      <c r="F133" s="81">
        <v>2801480</v>
      </c>
      <c r="G133" s="81"/>
      <c r="H133" s="81">
        <v>5332114</v>
      </c>
      <c r="I133" s="61"/>
      <c r="J133" s="82"/>
    </row>
    <row r="134" spans="1:10" ht="16.5">
      <c r="A134" s="61"/>
      <c r="B134" s="79" t="s">
        <v>490</v>
      </c>
      <c r="C134" s="80" t="s">
        <v>487</v>
      </c>
      <c r="D134" s="80"/>
      <c r="E134" s="61"/>
      <c r="F134" s="81">
        <v>3048220</v>
      </c>
      <c r="G134" s="81"/>
      <c r="H134" s="81">
        <v>8380334</v>
      </c>
      <c r="I134" s="61"/>
      <c r="J134" s="82"/>
    </row>
    <row r="135" spans="1:10" ht="16.5">
      <c r="A135" s="61"/>
      <c r="B135" s="79" t="s">
        <v>491</v>
      </c>
      <c r="C135" s="80" t="s">
        <v>487</v>
      </c>
      <c r="D135" s="80"/>
      <c r="E135" s="61"/>
      <c r="F135" s="81">
        <v>2464350</v>
      </c>
      <c r="G135" s="81"/>
      <c r="H135" s="81">
        <v>10844684</v>
      </c>
      <c r="I135" s="61"/>
      <c r="J135" s="82"/>
    </row>
    <row r="136" spans="1:10" ht="16.5">
      <c r="A136" s="61"/>
      <c r="B136" s="79" t="s">
        <v>492</v>
      </c>
      <c r="C136" s="80" t="s">
        <v>318</v>
      </c>
      <c r="D136" s="80"/>
      <c r="E136" s="61"/>
      <c r="F136" s="81">
        <v>1465</v>
      </c>
      <c r="G136" s="81"/>
      <c r="H136" s="81">
        <v>10846149</v>
      </c>
      <c r="I136" s="61"/>
      <c r="J136" s="82"/>
    </row>
    <row r="137" spans="1:10" ht="16.5">
      <c r="A137" s="61"/>
      <c r="B137" s="79" t="s">
        <v>470</v>
      </c>
      <c r="C137" s="80" t="s">
        <v>493</v>
      </c>
      <c r="D137" s="80"/>
      <c r="E137" s="61"/>
      <c r="F137" s="81"/>
      <c r="G137" s="81">
        <v>1438580</v>
      </c>
      <c r="H137" s="81">
        <v>9407569</v>
      </c>
      <c r="I137" s="61"/>
      <c r="J137" s="82"/>
    </row>
    <row r="138" spans="1:10" ht="16.5">
      <c r="A138" s="61"/>
      <c r="B138" s="79" t="s">
        <v>494</v>
      </c>
      <c r="C138" s="80" t="s">
        <v>487</v>
      </c>
      <c r="D138" s="80"/>
      <c r="E138" s="61"/>
      <c r="F138" s="81">
        <v>2938045</v>
      </c>
      <c r="G138" s="81"/>
      <c r="H138" s="81">
        <v>12345614</v>
      </c>
      <c r="I138" s="61"/>
      <c r="J138" s="82"/>
    </row>
    <row r="139" spans="1:10" ht="16.5">
      <c r="A139" s="61"/>
      <c r="B139" s="79" t="s">
        <v>495</v>
      </c>
      <c r="C139" s="80" t="s">
        <v>487</v>
      </c>
      <c r="D139" s="80"/>
      <c r="E139" s="61"/>
      <c r="F139" s="81">
        <v>2734664</v>
      </c>
      <c r="G139" s="81"/>
      <c r="H139" s="81">
        <v>15080278</v>
      </c>
      <c r="I139" s="61"/>
      <c r="J139" s="82"/>
    </row>
    <row r="140" spans="1:10" ht="16.5">
      <c r="A140" s="61"/>
      <c r="B140" s="79" t="s">
        <v>496</v>
      </c>
      <c r="C140" s="80" t="s">
        <v>487</v>
      </c>
      <c r="D140" s="80"/>
      <c r="E140" s="61"/>
      <c r="F140" s="81">
        <v>2279680</v>
      </c>
      <c r="G140" s="81"/>
      <c r="H140" s="81">
        <v>17359958</v>
      </c>
      <c r="I140" s="61"/>
      <c r="J140" s="82"/>
    </row>
    <row r="141" spans="1:10" ht="16.5">
      <c r="A141" s="61"/>
      <c r="B141" s="79" t="s">
        <v>497</v>
      </c>
      <c r="C141" s="80" t="s">
        <v>318</v>
      </c>
      <c r="D141" s="80"/>
      <c r="E141" s="61"/>
      <c r="F141" s="81">
        <v>3203</v>
      </c>
      <c r="G141" s="81"/>
      <c r="H141" s="81">
        <v>17363161</v>
      </c>
      <c r="I141" s="61"/>
      <c r="J141" s="8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62"/>
  <sheetViews>
    <sheetView zoomScalePageLayoutView="0" workbookViewId="0" topLeftCell="A49">
      <selection activeCell="D55" sqref="D55"/>
    </sheetView>
  </sheetViews>
  <sheetFormatPr defaultColWidth="8.21484375" defaultRowHeight="13.5"/>
  <cols>
    <col min="1" max="1" width="8.21484375" style="125" customWidth="1"/>
    <col min="2" max="2" width="20.5546875" style="95" bestFit="1" customWidth="1"/>
    <col min="3" max="3" width="8.5546875" style="96" bestFit="1" customWidth="1"/>
    <col min="4" max="4" width="9.88671875" style="97" bestFit="1" customWidth="1"/>
    <col min="5" max="5" width="8.5546875" style="125" bestFit="1" customWidth="1"/>
    <col min="6" max="6" width="10.21484375" style="125" bestFit="1" customWidth="1"/>
    <col min="7" max="7" width="9.21484375" style="125" bestFit="1" customWidth="1"/>
    <col min="8" max="8" width="10.4453125" style="125" bestFit="1" customWidth="1"/>
    <col min="9" max="9" width="11.6640625" style="125" bestFit="1" customWidth="1"/>
    <col min="10" max="10" width="10.21484375" style="125" bestFit="1" customWidth="1"/>
    <col min="11" max="16384" width="8.21484375" style="125" customWidth="1"/>
  </cols>
  <sheetData>
    <row r="1" spans="2:4" ht="20.25">
      <c r="B1" s="227" t="s">
        <v>541</v>
      </c>
      <c r="C1" s="227"/>
      <c r="D1" s="227"/>
    </row>
    <row r="2" ht="16.5"/>
    <row r="3" ht="16.5">
      <c r="B3" s="95" t="s">
        <v>542</v>
      </c>
    </row>
    <row r="4" spans="2:6" ht="16.5">
      <c r="B4" s="98" t="s">
        <v>543</v>
      </c>
      <c r="C4" s="228" t="s">
        <v>544</v>
      </c>
      <c r="D4" s="228"/>
      <c r="E4" s="228" t="s">
        <v>603</v>
      </c>
      <c r="F4" s="228"/>
    </row>
    <row r="5" spans="2:6" ht="16.5">
      <c r="B5" s="99" t="s">
        <v>545</v>
      </c>
      <c r="C5" s="100"/>
      <c r="D5" s="101">
        <v>8800000</v>
      </c>
      <c r="E5" s="100"/>
      <c r="F5" s="101">
        <v>70820543</v>
      </c>
    </row>
    <row r="6" spans="2:9" ht="16.5">
      <c r="B6" s="99" t="s">
        <v>546</v>
      </c>
      <c r="C6" s="102"/>
      <c r="D6" s="102">
        <v>1208140</v>
      </c>
      <c r="E6" s="102"/>
      <c r="F6" s="102">
        <v>8645220</v>
      </c>
      <c r="H6" s="125" t="s">
        <v>608</v>
      </c>
      <c r="I6" s="125">
        <f>재무제표!E190</f>
        <v>8645220</v>
      </c>
    </row>
    <row r="7" spans="2:9" ht="16.5">
      <c r="B7" s="99" t="s">
        <v>555</v>
      </c>
      <c r="C7" s="102" t="s">
        <v>556</v>
      </c>
      <c r="D7" s="102">
        <f>SUM(D8:D11)</f>
        <v>1645930</v>
      </c>
      <c r="E7" s="102" t="s">
        <v>556</v>
      </c>
      <c r="F7" s="102">
        <f>SUM(F8:F11)</f>
        <v>6053293</v>
      </c>
      <c r="H7" s="125" t="s">
        <v>605</v>
      </c>
      <c r="I7" s="125">
        <f>재무제표!E186</f>
        <v>18849065</v>
      </c>
    </row>
    <row r="8" spans="2:9" ht="16.5">
      <c r="B8" s="103" t="s">
        <v>389</v>
      </c>
      <c r="C8" s="99" t="s">
        <v>547</v>
      </c>
      <c r="D8" s="99"/>
      <c r="E8" s="99" t="s">
        <v>547</v>
      </c>
      <c r="F8" s="99">
        <v>1902740</v>
      </c>
      <c r="H8" s="125" t="s">
        <v>607</v>
      </c>
      <c r="I8" s="125">
        <f>재무제표!E189</f>
        <v>1902740</v>
      </c>
    </row>
    <row r="9" spans="2:9" ht="16.5">
      <c r="B9" s="103" t="s">
        <v>548</v>
      </c>
      <c r="C9" s="99" t="s">
        <v>547</v>
      </c>
      <c r="D9" s="99">
        <v>1645930</v>
      </c>
      <c r="E9" s="99" t="s">
        <v>547</v>
      </c>
      <c r="F9" s="99">
        <v>4080067</v>
      </c>
      <c r="H9" s="125" t="s">
        <v>609</v>
      </c>
      <c r="I9" s="125">
        <v>70486</v>
      </c>
    </row>
    <row r="10" spans="2:9" ht="16.5">
      <c r="B10" s="103" t="s">
        <v>604</v>
      </c>
      <c r="C10" s="99"/>
      <c r="D10" s="99"/>
      <c r="E10" s="99"/>
      <c r="F10" s="99">
        <v>70486</v>
      </c>
      <c r="H10" s="125" t="s">
        <v>606</v>
      </c>
      <c r="I10" s="133">
        <f>SUM(I6:I9)</f>
        <v>29467511</v>
      </c>
    </row>
    <row r="11" spans="2:9" ht="16.5">
      <c r="B11" s="103"/>
      <c r="C11" s="99"/>
      <c r="D11" s="99"/>
      <c r="E11" s="99"/>
      <c r="F11" s="99"/>
      <c r="H11" s="164" t="s">
        <v>610</v>
      </c>
      <c r="I11" s="125">
        <f>I9</f>
        <v>70486</v>
      </c>
    </row>
    <row r="12" spans="2:9" ht="16.5">
      <c r="B12" s="102" t="s">
        <v>549</v>
      </c>
      <c r="C12" s="102"/>
      <c r="D12" s="102">
        <f>SUM(D13:D15)</f>
        <v>0</v>
      </c>
      <c r="E12" s="102"/>
      <c r="F12" s="102">
        <f>SUM(F13:F15)</f>
        <v>0</v>
      </c>
      <c r="H12" s="164" t="s">
        <v>611</v>
      </c>
      <c r="I12" s="125">
        <f>I10-I11</f>
        <v>29397025</v>
      </c>
    </row>
    <row r="13" spans="2:9" ht="16.5">
      <c r="B13" s="104" t="s">
        <v>548</v>
      </c>
      <c r="C13" s="102" t="s">
        <v>550</v>
      </c>
      <c r="D13" s="102"/>
      <c r="E13" s="102" t="s">
        <v>550</v>
      </c>
      <c r="F13" s="102"/>
      <c r="H13" s="125" t="s">
        <v>612</v>
      </c>
      <c r="I13" s="125">
        <f>I11*100%+I12*50%</f>
        <v>14768998.5</v>
      </c>
    </row>
    <row r="14" spans="2:9" ht="16.5">
      <c r="B14" s="102"/>
      <c r="C14" s="102"/>
      <c r="D14" s="102"/>
      <c r="E14" s="102"/>
      <c r="F14" s="102"/>
      <c r="H14" s="125" t="s">
        <v>614</v>
      </c>
      <c r="I14" s="125">
        <f>I7-I13</f>
        <v>4080066.5</v>
      </c>
    </row>
    <row r="15" spans="2:6" ht="16.5">
      <c r="B15" s="103"/>
      <c r="C15" s="99"/>
      <c r="D15" s="99"/>
      <c r="E15" s="99"/>
      <c r="F15" s="99"/>
    </row>
    <row r="16" spans="2:6" ht="16.5">
      <c r="B16" s="105" t="s">
        <v>551</v>
      </c>
      <c r="C16" s="102"/>
      <c r="D16" s="102">
        <f>D6+D7-D12</f>
        <v>2854070</v>
      </c>
      <c r="E16" s="102"/>
      <c r="F16" s="102">
        <f>F6+F7-F12</f>
        <v>14698513</v>
      </c>
    </row>
    <row r="17" spans="2:6" ht="16.5">
      <c r="B17" s="105" t="s">
        <v>557</v>
      </c>
      <c r="C17" s="101"/>
      <c r="D17" s="101"/>
      <c r="E17" s="101"/>
      <c r="F17" s="101"/>
    </row>
    <row r="18" spans="2:6" ht="16.5">
      <c r="B18" s="105" t="s">
        <v>558</v>
      </c>
      <c r="C18" s="101"/>
      <c r="D18" s="101"/>
      <c r="E18" s="101"/>
      <c r="F18" s="101"/>
    </row>
    <row r="19" spans="2:6" ht="16.5">
      <c r="B19" s="99" t="s">
        <v>559</v>
      </c>
      <c r="C19" s="101"/>
      <c r="D19" s="101">
        <f>D16+D17-D18</f>
        <v>2854070</v>
      </c>
      <c r="E19" s="101"/>
      <c r="F19" s="101">
        <f>F16+F17-F18</f>
        <v>14698513</v>
      </c>
    </row>
    <row r="20" spans="2:6" ht="16.5">
      <c r="B20" s="99" t="s">
        <v>560</v>
      </c>
      <c r="C20" s="101"/>
      <c r="D20" s="101">
        <f>IF(D19&gt;0,MIN(D19*D21,D22),0)</f>
        <v>0</v>
      </c>
      <c r="E20" s="101"/>
      <c r="F20" s="101">
        <f>IF(F19&gt;0,MIN(F19*F21,F22),0)</f>
        <v>0</v>
      </c>
    </row>
    <row r="21" spans="2:6" ht="16.5">
      <c r="B21" s="106" t="s">
        <v>561</v>
      </c>
      <c r="C21" s="107"/>
      <c r="D21" s="107">
        <v>1</v>
      </c>
      <c r="E21" s="107"/>
      <c r="F21" s="107">
        <v>1</v>
      </c>
    </row>
    <row r="22" spans="2:6" ht="16.5">
      <c r="B22" s="106" t="s">
        <v>562</v>
      </c>
      <c r="C22" s="107"/>
      <c r="D22" s="107">
        <v>0</v>
      </c>
      <c r="E22" s="107"/>
      <c r="F22" s="107">
        <v>0</v>
      </c>
    </row>
    <row r="23" spans="2:6" ht="16.5">
      <c r="B23" s="108" t="s">
        <v>563</v>
      </c>
      <c r="C23" s="109"/>
      <c r="D23" s="109"/>
      <c r="E23" s="109"/>
      <c r="F23" s="109"/>
    </row>
    <row r="24" spans="2:6" ht="16.5">
      <c r="B24" s="108" t="s">
        <v>564</v>
      </c>
      <c r="C24" s="109"/>
      <c r="D24" s="109"/>
      <c r="E24" s="109"/>
      <c r="F24" s="109"/>
    </row>
    <row r="25" spans="2:6" ht="16.5">
      <c r="B25" s="110" t="s">
        <v>552</v>
      </c>
      <c r="C25" s="101"/>
      <c r="D25" s="101">
        <f>D19-D20-D23-D24</f>
        <v>2854070</v>
      </c>
      <c r="E25" s="101"/>
      <c r="F25" s="101">
        <f>F19-F20-F23-F24</f>
        <v>14698513</v>
      </c>
    </row>
    <row r="26" spans="2:6" ht="16.5">
      <c r="B26" s="110" t="s">
        <v>553</v>
      </c>
      <c r="C26" s="111"/>
      <c r="D26" s="111" t="str">
        <f>IF(D25&gt;20000000000,"22%",IF(D25&lt;=200000000,"10%","20%"))</f>
        <v>10%</v>
      </c>
      <c r="E26" s="111"/>
      <c r="F26" s="111" t="str">
        <f>IF(F25&gt;20000000000,"22%",IF(F25&lt;=200000000,"10%","20%"))</f>
        <v>10%</v>
      </c>
    </row>
    <row r="27" spans="2:6" ht="16.5">
      <c r="B27" s="110" t="s">
        <v>554</v>
      </c>
      <c r="C27" s="112"/>
      <c r="D27" s="112">
        <f>MAX(ROUNDDOWN(IF(D25&gt;20000000000,(D25-20000000000)*0.22+3980000000,IF(D25&lt;=200000000,D25*0.1,(D25-200000000)*0.2+20000000)),0),0)</f>
        <v>285407</v>
      </c>
      <c r="E27" s="112"/>
      <c r="F27" s="112">
        <f>MAX(ROUNDDOWN(IF(F25&gt;20000000000,(F25-20000000000)*0.22+3980000000,IF(F25&lt;=200000000,F25*0.1,(F25-200000000)*0.2+20000000)),0),0)</f>
        <v>1469851</v>
      </c>
    </row>
    <row r="28" spans="2:6" ht="16.5">
      <c r="B28" s="113" t="s">
        <v>565</v>
      </c>
      <c r="C28" s="101"/>
      <c r="D28" s="101">
        <f>SUM(D29:D30)</f>
        <v>0</v>
      </c>
      <c r="E28" s="101"/>
      <c r="F28" s="101">
        <f>SUM(F29:F30)</f>
        <v>0</v>
      </c>
    </row>
    <row r="29" spans="2:6" ht="16.5">
      <c r="B29" s="113"/>
      <c r="C29" s="101"/>
      <c r="D29" s="101"/>
      <c r="E29" s="101"/>
      <c r="F29" s="101"/>
    </row>
    <row r="30" spans="2:6" ht="16.5">
      <c r="B30" s="114"/>
      <c r="C30" s="101"/>
      <c r="D30" s="101"/>
      <c r="E30" s="101"/>
      <c r="F30" s="101"/>
    </row>
    <row r="31" spans="2:6" ht="16.5">
      <c r="B31" s="115" t="s">
        <v>566</v>
      </c>
      <c r="C31" s="101"/>
      <c r="D31" s="101">
        <f>SUM(D27:D28)</f>
        <v>285407</v>
      </c>
      <c r="E31" s="101"/>
      <c r="F31" s="101">
        <f>SUM(F27:F28)</f>
        <v>1469851</v>
      </c>
    </row>
    <row r="32" spans="2:6" ht="16.5">
      <c r="B32" s="110" t="s">
        <v>567</v>
      </c>
      <c r="C32" s="101"/>
      <c r="D32" s="101">
        <f>SUM(D33:D34)</f>
        <v>5110</v>
      </c>
      <c r="E32" s="101"/>
      <c r="F32" s="101">
        <f>SUM(F33:F34)</f>
        <v>0</v>
      </c>
    </row>
    <row r="33" spans="2:6" ht="16.5">
      <c r="B33" s="116" t="s">
        <v>568</v>
      </c>
      <c r="C33" s="101"/>
      <c r="D33" s="101"/>
      <c r="E33" s="101"/>
      <c r="F33" s="101"/>
    </row>
    <row r="34" spans="2:6" ht="16.5">
      <c r="B34" s="117" t="s">
        <v>569</v>
      </c>
      <c r="C34" s="109"/>
      <c r="D34" s="109">
        <v>5110</v>
      </c>
      <c r="E34" s="109"/>
      <c r="F34" s="109"/>
    </row>
    <row r="35" spans="2:6" ht="16.5">
      <c r="B35" s="113" t="s">
        <v>570</v>
      </c>
      <c r="C35" s="101"/>
      <c r="D35" s="118">
        <f>D31-D32</f>
        <v>280297</v>
      </c>
      <c r="E35" s="101"/>
      <c r="F35" s="118">
        <f>F31-F32</f>
        <v>1469851</v>
      </c>
    </row>
    <row r="36" spans="2:6" ht="16.5">
      <c r="B36" s="119"/>
      <c r="C36" s="97"/>
      <c r="E36" s="97"/>
      <c r="F36" s="97"/>
    </row>
    <row r="37" spans="2:6" ht="16.5">
      <c r="B37" s="120" t="s">
        <v>571</v>
      </c>
      <c r="C37" s="97"/>
      <c r="E37" s="97"/>
      <c r="F37" s="97"/>
    </row>
    <row r="38" spans="2:6" ht="16.5">
      <c r="B38" s="113" t="s">
        <v>572</v>
      </c>
      <c r="C38" s="101"/>
      <c r="D38" s="101">
        <f>TRUNC(D27*0.1,)</f>
        <v>28540</v>
      </c>
      <c r="E38" s="101"/>
      <c r="F38" s="101">
        <f>TRUNC(F27*0.1,)</f>
        <v>146985</v>
      </c>
    </row>
    <row r="39" spans="2:6" ht="16.5">
      <c r="B39" s="113" t="s">
        <v>573</v>
      </c>
      <c r="C39" s="101"/>
      <c r="D39" s="101"/>
      <c r="E39" s="101"/>
      <c r="F39" s="101"/>
    </row>
    <row r="40" spans="2:6" ht="16.5">
      <c r="B40" s="113" t="s">
        <v>565</v>
      </c>
      <c r="C40" s="101"/>
      <c r="D40" s="101"/>
      <c r="E40" s="101"/>
      <c r="F40" s="101"/>
    </row>
    <row r="41" spans="2:6" ht="16.5">
      <c r="B41" s="113" t="s">
        <v>567</v>
      </c>
      <c r="C41" s="101"/>
      <c r="D41" s="101">
        <v>510</v>
      </c>
      <c r="E41" s="101"/>
      <c r="F41" s="101"/>
    </row>
    <row r="42" spans="2:6" ht="16.5">
      <c r="B42" s="99" t="s">
        <v>574</v>
      </c>
      <c r="C42" s="101"/>
      <c r="D42" s="118">
        <f>D38-D39+D40-D41</f>
        <v>28030</v>
      </c>
      <c r="E42" s="101"/>
      <c r="F42" s="118">
        <f>F38-F39+F40-F41</f>
        <v>146985</v>
      </c>
    </row>
    <row r="43" spans="2:4" ht="17.25" customHeight="1">
      <c r="B43" s="125"/>
      <c r="C43" s="125"/>
      <c r="D43" s="125"/>
    </row>
    <row r="44" spans="2:4" ht="17.25" customHeight="1">
      <c r="B44" s="125"/>
      <c r="C44" s="125"/>
      <c r="D44" s="125"/>
    </row>
    <row r="45" spans="2:4" ht="17.25" customHeight="1">
      <c r="B45" s="125"/>
      <c r="C45" s="125"/>
      <c r="D45" s="125"/>
    </row>
    <row r="46" spans="2:4" ht="17.25" customHeight="1">
      <c r="B46" s="125"/>
      <c r="C46" s="125"/>
      <c r="D46" s="125"/>
    </row>
    <row r="47" spans="2:4" ht="17.25" customHeight="1">
      <c r="B47" s="125"/>
      <c r="C47" s="125"/>
      <c r="D47" s="125"/>
    </row>
    <row r="48" spans="2:4" ht="17.25" customHeight="1">
      <c r="B48" s="125"/>
      <c r="C48" s="125"/>
      <c r="D48" s="125"/>
    </row>
    <row r="49" spans="2:4" ht="17.25" customHeight="1">
      <c r="B49" s="125"/>
      <c r="C49" s="125"/>
      <c r="D49" s="125"/>
    </row>
    <row r="50" spans="2:4" ht="17.25" customHeight="1">
      <c r="B50" s="125"/>
      <c r="C50" s="125"/>
      <c r="D50" s="125"/>
    </row>
    <row r="53" spans="2:15" s="126" customFormat="1" ht="16.5">
      <c r="B53" s="121"/>
      <c r="C53" s="122"/>
      <c r="D53" s="123"/>
      <c r="E53" s="123"/>
      <c r="F53" s="122"/>
      <c r="G53" s="122"/>
      <c r="H53" s="122"/>
      <c r="I53" s="122"/>
      <c r="J53" s="122"/>
      <c r="K53" s="124"/>
      <c r="L53" s="124"/>
      <c r="M53" s="125"/>
      <c r="N53" s="125"/>
      <c r="O53" s="125"/>
    </row>
    <row r="54" spans="2:14" s="126" customFormat="1" ht="16.5">
      <c r="B54" s="127" t="s">
        <v>770</v>
      </c>
      <c r="C54" s="127" t="s">
        <v>771</v>
      </c>
      <c r="D54" s="127" t="s">
        <v>772</v>
      </c>
      <c r="E54" s="127" t="s">
        <v>773</v>
      </c>
      <c r="F54" s="128" t="s">
        <v>774</v>
      </c>
      <c r="G54" s="129" t="s">
        <v>775</v>
      </c>
      <c r="H54" s="129" t="s">
        <v>776</v>
      </c>
      <c r="I54" s="129" t="s">
        <v>777</v>
      </c>
      <c r="J54" s="128" t="s">
        <v>778</v>
      </c>
      <c r="K54" s="124"/>
      <c r="L54" s="124"/>
      <c r="M54" s="124"/>
      <c r="N54" s="124"/>
    </row>
    <row r="55" spans="2:14" s="126" customFormat="1" ht="16.5">
      <c r="B55" s="129" t="s">
        <v>779</v>
      </c>
      <c r="C55" s="129"/>
      <c r="D55" s="207"/>
      <c r="E55" s="208">
        <f>D55/D$7</f>
        <v>0</v>
      </c>
      <c r="F55" s="130">
        <f>F$7*$E55</f>
        <v>0</v>
      </c>
      <c r="G55" s="130">
        <f aca="true" t="shared" si="0" ref="G55:J56">G$7*$E55</f>
        <v>0</v>
      </c>
      <c r="H55" s="130" t="e">
        <f t="shared" si="0"/>
        <v>#VALUE!</v>
      </c>
      <c r="I55" s="130">
        <f t="shared" si="0"/>
        <v>0</v>
      </c>
      <c r="J55" s="130">
        <f t="shared" si="0"/>
        <v>0</v>
      </c>
      <c r="K55" s="124"/>
      <c r="L55" s="124"/>
      <c r="M55" s="124"/>
      <c r="N55" s="124"/>
    </row>
    <row r="56" spans="2:14" s="126" customFormat="1" ht="16.5">
      <c r="B56" s="129" t="s">
        <v>780</v>
      </c>
      <c r="C56" s="129"/>
      <c r="D56" s="209">
        <v>198</v>
      </c>
      <c r="E56" s="208">
        <f>D56/D$7</f>
        <v>0.00012029673193878233</v>
      </c>
      <c r="F56" s="130">
        <f>F$7*$E56</f>
        <v>728.1913653679076</v>
      </c>
      <c r="G56" s="130">
        <f t="shared" si="0"/>
        <v>0</v>
      </c>
      <c r="H56" s="130" t="e">
        <f t="shared" si="0"/>
        <v>#VALUE!</v>
      </c>
      <c r="I56" s="130">
        <f t="shared" si="0"/>
        <v>2267.480919601684</v>
      </c>
      <c r="J56" s="130">
        <f t="shared" si="0"/>
        <v>0</v>
      </c>
      <c r="K56" s="124"/>
      <c r="L56" s="124"/>
      <c r="M56" s="124"/>
      <c r="N56" s="124"/>
    </row>
    <row r="57" spans="2:14" s="126" customFormat="1" ht="16.5">
      <c r="B57" s="129" t="s">
        <v>782</v>
      </c>
      <c r="C57" s="129"/>
      <c r="D57" s="209">
        <v>350.664</v>
      </c>
      <c r="E57" s="208"/>
      <c r="F57" s="130"/>
      <c r="G57" s="130"/>
      <c r="H57" s="130"/>
      <c r="I57" s="130"/>
      <c r="J57" s="130"/>
      <c r="K57" s="124"/>
      <c r="L57" s="124"/>
      <c r="M57" s="124"/>
      <c r="N57" s="124"/>
    </row>
    <row r="58" spans="2:14" s="126" customFormat="1" ht="16.5">
      <c r="B58" s="129" t="s">
        <v>783</v>
      </c>
      <c r="C58" s="129"/>
      <c r="D58" s="209">
        <v>235.856</v>
      </c>
      <c r="E58" s="208"/>
      <c r="F58" s="130"/>
      <c r="G58" s="130"/>
      <c r="H58" s="130"/>
      <c r="I58" s="130"/>
      <c r="J58" s="130"/>
      <c r="K58" s="124"/>
      <c r="L58" s="124"/>
      <c r="M58" s="124"/>
      <c r="N58" s="124"/>
    </row>
    <row r="59" spans="2:14" s="126" customFormat="1" ht="16.5">
      <c r="B59" s="129" t="s">
        <v>781</v>
      </c>
      <c r="C59" s="129">
        <f>SUM(C55:C58)</f>
        <v>0</v>
      </c>
      <c r="D59" s="209">
        <f>SUM(D55:D58)</f>
        <v>784.52</v>
      </c>
      <c r="E59" s="208">
        <f>D59/D$7</f>
        <v>0.0004766423845485531</v>
      </c>
      <c r="F59" s="131">
        <f>'[1]법인세'!C90</f>
        <v>0</v>
      </c>
      <c r="G59" s="131"/>
      <c r="H59" s="131"/>
      <c r="I59" s="131">
        <f>'[1]법인세'!C93</f>
        <v>0</v>
      </c>
      <c r="J59" s="131">
        <f>F59-G59+H59-I59</f>
        <v>0</v>
      </c>
      <c r="K59" s="124"/>
      <c r="L59" s="124"/>
      <c r="M59" s="124"/>
      <c r="N59" s="124"/>
    </row>
    <row r="60" spans="2:15" s="126" customFormat="1" ht="16.5">
      <c r="B60" s="121"/>
      <c r="C60" s="122"/>
      <c r="D60" s="123"/>
      <c r="E60" s="123"/>
      <c r="F60" s="122"/>
      <c r="G60" s="122"/>
      <c r="H60" s="122"/>
      <c r="I60" s="122"/>
      <c r="J60" s="122"/>
      <c r="K60" s="124"/>
      <c r="L60" s="124"/>
      <c r="M60" s="124"/>
      <c r="N60" s="124"/>
      <c r="O60" s="124"/>
    </row>
    <row r="61" spans="2:15" s="126" customFormat="1" ht="16.5">
      <c r="B61" s="121"/>
      <c r="C61" s="122"/>
      <c r="D61" s="123"/>
      <c r="E61" s="123"/>
      <c r="F61" s="122"/>
      <c r="G61" s="122"/>
      <c r="H61" s="122"/>
      <c r="I61" s="122"/>
      <c r="J61" s="122"/>
      <c r="K61" s="124"/>
      <c r="L61" s="124"/>
      <c r="M61" s="124"/>
      <c r="N61" s="124"/>
      <c r="O61" s="124"/>
    </row>
    <row r="62" spans="2:15" s="126" customFormat="1" ht="16.5">
      <c r="B62" s="121"/>
      <c r="C62" s="122"/>
      <c r="D62" s="123"/>
      <c r="E62" s="123"/>
      <c r="F62" s="122"/>
      <c r="G62" s="122"/>
      <c r="H62" s="122"/>
      <c r="I62" s="122"/>
      <c r="J62" s="122"/>
      <c r="K62" s="124"/>
      <c r="L62" s="124"/>
      <c r="M62" s="124"/>
      <c r="N62" s="124"/>
      <c r="O62" s="124"/>
    </row>
  </sheetData>
  <sheetProtection/>
  <mergeCells count="3">
    <mergeCell ref="B1:D1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0" sqref="E10"/>
    </sheetView>
  </sheetViews>
  <sheetFormatPr defaultColWidth="8.77734375" defaultRowHeight="13.5"/>
  <cols>
    <col min="1" max="1" width="8.77734375" style="44" customWidth="1"/>
    <col min="2" max="2" width="11.4453125" style="57" bestFit="1" customWidth="1"/>
    <col min="3" max="4" width="15.77734375" style="44" customWidth="1"/>
    <col min="5" max="5" width="15.77734375" style="54" customWidth="1"/>
    <col min="6" max="7" width="8.77734375" style="44" customWidth="1"/>
    <col min="8" max="8" width="12.77734375" style="44" bestFit="1" customWidth="1"/>
    <col min="9" max="9" width="13.3359375" style="44" customWidth="1"/>
    <col min="10" max="10" width="10.88671875" style="55" bestFit="1" customWidth="1"/>
    <col min="11" max="16384" width="8.77734375" style="44" customWidth="1"/>
  </cols>
  <sheetData>
    <row r="1" spans="1:10" ht="20.25">
      <c r="A1" s="230" t="s">
        <v>12</v>
      </c>
      <c r="B1" s="230"/>
      <c r="C1" s="230"/>
      <c r="D1" s="230"/>
      <c r="E1" s="230"/>
      <c r="F1" s="230"/>
      <c r="G1" s="230"/>
      <c r="H1" s="230"/>
      <c r="I1" s="230"/>
      <c r="J1" s="230"/>
    </row>
    <row r="2" ht="16.5"/>
    <row r="3" ht="16.5"/>
    <row r="4" spans="1:10" s="48" customFormat="1" ht="16.5">
      <c r="A4" s="229" t="s">
        <v>3</v>
      </c>
      <c r="B4" s="231" t="s">
        <v>229</v>
      </c>
      <c r="C4" s="229" t="s">
        <v>4</v>
      </c>
      <c r="D4" s="229"/>
      <c r="E4" s="229"/>
      <c r="F4" s="229" t="s">
        <v>5</v>
      </c>
      <c r="G4" s="229"/>
      <c r="H4" s="229"/>
      <c r="I4" s="229" t="s">
        <v>6</v>
      </c>
      <c r="J4" s="229"/>
    </row>
    <row r="5" spans="1:10" ht="33">
      <c r="A5" s="229"/>
      <c r="B5" s="231"/>
      <c r="C5" s="49" t="s">
        <v>7</v>
      </c>
      <c r="D5" s="49" t="s">
        <v>8</v>
      </c>
      <c r="E5" s="50" t="s">
        <v>9</v>
      </c>
      <c r="F5" s="49" t="s">
        <v>0</v>
      </c>
      <c r="G5" s="49" t="s">
        <v>1</v>
      </c>
      <c r="H5" s="49" t="s">
        <v>2</v>
      </c>
      <c r="I5" s="49" t="s">
        <v>10</v>
      </c>
      <c r="J5" s="51" t="s">
        <v>134</v>
      </c>
    </row>
    <row r="6" spans="1:10" ht="16.5">
      <c r="A6" s="47"/>
      <c r="B6" s="56">
        <v>43917</v>
      </c>
      <c r="C6" s="47"/>
      <c r="D6" s="64" t="s">
        <v>591</v>
      </c>
      <c r="E6" s="52" t="s">
        <v>790</v>
      </c>
      <c r="F6" s="49" t="s">
        <v>11</v>
      </c>
      <c r="G6" s="49">
        <v>40</v>
      </c>
      <c r="H6" s="47">
        <v>100000000</v>
      </c>
      <c r="I6" s="47"/>
      <c r="J6" s="53"/>
    </row>
    <row r="7" spans="1:10" ht="16.5">
      <c r="A7" s="47"/>
      <c r="B7" s="56">
        <v>43920</v>
      </c>
      <c r="C7" s="47"/>
      <c r="D7" s="64" t="s">
        <v>592</v>
      </c>
      <c r="E7" s="52" t="s">
        <v>791</v>
      </c>
      <c r="F7" s="49" t="s">
        <v>11</v>
      </c>
      <c r="G7" s="49">
        <v>40</v>
      </c>
      <c r="H7" s="47">
        <v>50000000</v>
      </c>
      <c r="I7" s="47"/>
      <c r="J7" s="53"/>
    </row>
    <row r="8" spans="1:10" ht="16.5">
      <c r="A8" s="47"/>
      <c r="B8" s="56">
        <v>44048</v>
      </c>
      <c r="C8" s="47"/>
      <c r="D8" s="64" t="s">
        <v>432</v>
      </c>
      <c r="E8" s="52" t="s">
        <v>586</v>
      </c>
      <c r="F8" s="93" t="s">
        <v>11</v>
      </c>
      <c r="G8" s="93">
        <v>40</v>
      </c>
      <c r="H8" s="47">
        <v>750000</v>
      </c>
      <c r="I8" s="47"/>
      <c r="J8" s="53"/>
    </row>
    <row r="9" spans="1:10" ht="16.5">
      <c r="A9" s="47"/>
      <c r="B9" s="56">
        <v>43920</v>
      </c>
      <c r="C9" s="47"/>
      <c r="D9" s="47" t="s">
        <v>591</v>
      </c>
      <c r="E9" s="52" t="s">
        <v>790</v>
      </c>
      <c r="F9" s="93" t="s">
        <v>717</v>
      </c>
      <c r="G9" s="93">
        <v>40</v>
      </c>
      <c r="H9" s="47">
        <f>재무제표!G24+재무제표!H24</f>
        <v>1525550403</v>
      </c>
      <c r="I9" s="47"/>
      <c r="J9" s="53"/>
    </row>
    <row r="10" spans="1:10" ht="16.5">
      <c r="A10" s="47"/>
      <c r="B10" s="56">
        <v>43920</v>
      </c>
      <c r="C10" s="47"/>
      <c r="D10" s="47" t="s">
        <v>588</v>
      </c>
      <c r="E10" s="52" t="s">
        <v>790</v>
      </c>
      <c r="F10" s="93" t="s">
        <v>734</v>
      </c>
      <c r="G10" s="93">
        <v>40</v>
      </c>
      <c r="H10" s="47">
        <f>재무제표!G25+재무제표!H25</f>
        <v>1511857145</v>
      </c>
      <c r="I10" s="47"/>
      <c r="J10" s="53"/>
    </row>
    <row r="11" spans="1:10" ht="16.5">
      <c r="A11" s="47"/>
      <c r="B11" s="56"/>
      <c r="C11" s="47"/>
      <c r="D11" s="47"/>
      <c r="E11" s="52"/>
      <c r="F11" s="93"/>
      <c r="G11" s="93"/>
      <c r="H11" s="47"/>
      <c r="I11" s="47"/>
      <c r="J11" s="53"/>
    </row>
    <row r="12" spans="1:10" ht="16.5">
      <c r="A12" s="47"/>
      <c r="B12" s="56"/>
      <c r="C12" s="47"/>
      <c r="D12" s="47"/>
      <c r="E12" s="52"/>
      <c r="F12" s="93"/>
      <c r="G12" s="93"/>
      <c r="H12" s="47"/>
      <c r="I12" s="47"/>
      <c r="J12" s="53"/>
    </row>
    <row r="14" ht="16.5">
      <c r="E14" s="52"/>
    </row>
    <row r="15" ht="16.5">
      <c r="E15" s="44"/>
    </row>
    <row r="16" ht="16.5">
      <c r="E16" s="44"/>
    </row>
    <row r="17" ht="16.5">
      <c r="E17" s="44"/>
    </row>
    <row r="18" ht="16.5">
      <c r="E18" s="44"/>
    </row>
    <row r="19" ht="16.5">
      <c r="E19" s="44"/>
    </row>
    <row r="20" ht="16.5">
      <c r="E20" s="44"/>
    </row>
    <row r="21" ht="16.5">
      <c r="E21" s="44"/>
    </row>
  </sheetData>
  <sheetProtection/>
  <mergeCells count="6">
    <mergeCell ref="A4:A5"/>
    <mergeCell ref="A1:J1"/>
    <mergeCell ref="F4:H4"/>
    <mergeCell ref="I4:J4"/>
    <mergeCell ref="C4:E4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5"/>
  <sheetViews>
    <sheetView zoomScalePageLayoutView="0" workbookViewId="0" topLeftCell="A7">
      <selection activeCell="E9" sqref="E9:I9"/>
    </sheetView>
  </sheetViews>
  <sheetFormatPr defaultColWidth="8.88671875" defaultRowHeight="30" customHeight="1"/>
  <cols>
    <col min="1" max="1" width="3.6640625" style="0" customWidth="1"/>
    <col min="2" max="2" width="9.21484375" style="0" bestFit="1" customWidth="1"/>
    <col min="3" max="19" width="5.6640625" style="0" customWidth="1"/>
  </cols>
  <sheetData>
    <row r="1" spans="2:19" ht="30" customHeight="1">
      <c r="B1" s="232" t="s">
        <v>170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4"/>
    </row>
    <row r="2" spans="2:19" ht="30" customHeight="1">
      <c r="B2" s="235" t="s">
        <v>171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7"/>
    </row>
    <row r="3" spans="2:19" ht="30" customHeight="1" thickBot="1"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40"/>
    </row>
    <row r="4" spans="2:19" ht="30" customHeight="1" thickTop="1">
      <c r="B4" s="35" t="s">
        <v>172</v>
      </c>
      <c r="C4" s="241" t="s">
        <v>173</v>
      </c>
      <c r="D4" s="242"/>
      <c r="E4" s="242"/>
      <c r="F4" s="242"/>
      <c r="G4" s="243"/>
      <c r="H4" s="247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40"/>
    </row>
    <row r="5" spans="2:19" ht="30" customHeight="1" thickBot="1">
      <c r="B5" s="36" t="s">
        <v>174</v>
      </c>
      <c r="C5" s="244"/>
      <c r="D5" s="245"/>
      <c r="E5" s="245"/>
      <c r="F5" s="245"/>
      <c r="G5" s="246"/>
      <c r="H5" s="247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40"/>
    </row>
    <row r="6" spans="2:19" ht="30" customHeight="1" thickBot="1" thickTop="1">
      <c r="B6" s="248"/>
      <c r="C6" s="249"/>
      <c r="D6" s="249"/>
      <c r="E6" s="249"/>
      <c r="F6" s="249"/>
      <c r="G6" s="249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1"/>
    </row>
    <row r="7" spans="2:19" ht="30" customHeight="1">
      <c r="B7" s="252" t="s">
        <v>175</v>
      </c>
      <c r="C7" s="253"/>
      <c r="D7" s="254"/>
      <c r="E7" s="255" t="s">
        <v>176</v>
      </c>
      <c r="F7" s="256"/>
      <c r="G7" s="256"/>
      <c r="H7" s="256"/>
      <c r="I7" s="257"/>
      <c r="J7" s="258"/>
      <c r="K7" s="259"/>
      <c r="L7" s="259"/>
      <c r="M7" s="259"/>
      <c r="N7" s="260"/>
      <c r="O7" s="255" t="s">
        <v>177</v>
      </c>
      <c r="P7" s="256"/>
      <c r="Q7" s="257"/>
      <c r="R7" s="258"/>
      <c r="S7" s="261"/>
    </row>
    <row r="8" spans="2:19" ht="30" customHeight="1">
      <c r="B8" s="262" t="s">
        <v>178</v>
      </c>
      <c r="C8" s="263"/>
      <c r="D8" s="264"/>
      <c r="E8" s="265" t="s">
        <v>179</v>
      </c>
      <c r="F8" s="266"/>
      <c r="G8" s="266"/>
      <c r="H8" s="266"/>
      <c r="I8" s="267"/>
      <c r="J8" s="268"/>
      <c r="K8" s="269"/>
      <c r="L8" s="269"/>
      <c r="M8" s="269"/>
      <c r="N8" s="270"/>
      <c r="O8" s="265" t="s">
        <v>180</v>
      </c>
      <c r="P8" s="266"/>
      <c r="Q8" s="267"/>
      <c r="R8" s="268"/>
      <c r="S8" s="277"/>
    </row>
    <row r="9" spans="2:19" ht="30" customHeight="1">
      <c r="B9" s="279"/>
      <c r="C9" s="280"/>
      <c r="D9" s="281"/>
      <c r="E9" s="274" t="s">
        <v>181</v>
      </c>
      <c r="F9" s="275"/>
      <c r="G9" s="275"/>
      <c r="H9" s="275"/>
      <c r="I9" s="276"/>
      <c r="J9" s="271"/>
      <c r="K9" s="272"/>
      <c r="L9" s="272"/>
      <c r="M9" s="272"/>
      <c r="N9" s="273"/>
      <c r="O9" s="274"/>
      <c r="P9" s="275"/>
      <c r="Q9" s="276"/>
      <c r="R9" s="271"/>
      <c r="S9" s="278"/>
    </row>
    <row r="10" spans="2:19" ht="30" customHeight="1">
      <c r="B10" s="279"/>
      <c r="C10" s="280"/>
      <c r="D10" s="281"/>
      <c r="E10" s="282" t="s">
        <v>182</v>
      </c>
      <c r="F10" s="283"/>
      <c r="G10" s="283"/>
      <c r="H10" s="283"/>
      <c r="I10" s="284"/>
      <c r="J10" s="285"/>
      <c r="K10" s="286"/>
      <c r="L10" s="286"/>
      <c r="M10" s="286"/>
      <c r="N10" s="286"/>
      <c r="O10" s="286"/>
      <c r="P10" s="286"/>
      <c r="Q10" s="286"/>
      <c r="R10" s="286"/>
      <c r="S10" s="287"/>
    </row>
    <row r="11" spans="2:19" ht="30" customHeight="1">
      <c r="B11" s="279"/>
      <c r="C11" s="280"/>
      <c r="D11" s="281"/>
      <c r="E11" s="265" t="s">
        <v>183</v>
      </c>
      <c r="F11" s="266"/>
      <c r="G11" s="266"/>
      <c r="H11" s="266"/>
      <c r="I11" s="267"/>
      <c r="J11" s="265" t="s">
        <v>184</v>
      </c>
      <c r="K11" s="266"/>
      <c r="L11" s="266"/>
      <c r="M11" s="266"/>
      <c r="N11" s="266"/>
      <c r="O11" s="266"/>
      <c r="P11" s="266"/>
      <c r="Q11" s="266"/>
      <c r="R11" s="266"/>
      <c r="S11" s="288"/>
    </row>
    <row r="12" spans="2:19" ht="30" customHeight="1" thickBot="1">
      <c r="B12" s="289"/>
      <c r="C12" s="290"/>
      <c r="D12" s="291"/>
      <c r="E12" s="292" t="s">
        <v>185</v>
      </c>
      <c r="F12" s="293"/>
      <c r="G12" s="293"/>
      <c r="H12" s="293"/>
      <c r="I12" s="294"/>
      <c r="J12" s="292" t="s">
        <v>186</v>
      </c>
      <c r="K12" s="293"/>
      <c r="L12" s="293"/>
      <c r="M12" s="293"/>
      <c r="N12" s="293"/>
      <c r="O12" s="293"/>
      <c r="P12" s="293"/>
      <c r="Q12" s="293"/>
      <c r="R12" s="293"/>
      <c r="S12" s="295"/>
    </row>
    <row r="13" spans="2:19" ht="30" customHeight="1" thickBot="1">
      <c r="B13" s="296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8"/>
    </row>
    <row r="14" spans="2:19" ht="30" customHeight="1">
      <c r="B14" s="252" t="s">
        <v>187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99"/>
    </row>
    <row r="15" spans="2:19" ht="30" customHeight="1">
      <c r="B15" s="300" t="s">
        <v>188</v>
      </c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2"/>
    </row>
    <row r="16" spans="2:19" ht="30" customHeight="1">
      <c r="B16" s="303" t="s">
        <v>189</v>
      </c>
      <c r="C16" s="267"/>
      <c r="D16" s="304" t="s">
        <v>190</v>
      </c>
      <c r="E16" s="305"/>
      <c r="F16" s="305"/>
      <c r="G16" s="305"/>
      <c r="H16" s="306"/>
      <c r="I16" s="304" t="s">
        <v>191</v>
      </c>
      <c r="J16" s="305"/>
      <c r="K16" s="305"/>
      <c r="L16" s="306"/>
      <c r="M16" s="304" t="s">
        <v>192</v>
      </c>
      <c r="N16" s="305"/>
      <c r="O16" s="305"/>
      <c r="P16" s="306"/>
      <c r="Q16" s="304" t="s">
        <v>193</v>
      </c>
      <c r="R16" s="305"/>
      <c r="S16" s="310"/>
    </row>
    <row r="17" spans="2:19" ht="30" customHeight="1">
      <c r="B17" s="312"/>
      <c r="C17" s="313"/>
      <c r="D17" s="307"/>
      <c r="E17" s="308"/>
      <c r="F17" s="308"/>
      <c r="G17" s="308"/>
      <c r="H17" s="309"/>
      <c r="I17" s="307"/>
      <c r="J17" s="308"/>
      <c r="K17" s="308"/>
      <c r="L17" s="309"/>
      <c r="M17" s="307"/>
      <c r="N17" s="308"/>
      <c r="O17" s="308"/>
      <c r="P17" s="309"/>
      <c r="Q17" s="307"/>
      <c r="R17" s="308"/>
      <c r="S17" s="311"/>
    </row>
    <row r="18" spans="2:19" ht="30" customHeight="1">
      <c r="B18" s="314" t="s">
        <v>194</v>
      </c>
      <c r="C18" s="276"/>
      <c r="D18" s="315" t="s">
        <v>195</v>
      </c>
      <c r="E18" s="316"/>
      <c r="F18" s="317"/>
      <c r="G18" s="315" t="s">
        <v>2</v>
      </c>
      <c r="H18" s="317"/>
      <c r="I18" s="315" t="s">
        <v>195</v>
      </c>
      <c r="J18" s="316"/>
      <c r="K18" s="317"/>
      <c r="L18" s="37" t="s">
        <v>2</v>
      </c>
      <c r="M18" s="315" t="s">
        <v>195</v>
      </c>
      <c r="N18" s="316"/>
      <c r="O18" s="317"/>
      <c r="P18" s="37" t="s">
        <v>2</v>
      </c>
      <c r="Q18" s="315" t="s">
        <v>195</v>
      </c>
      <c r="R18" s="317"/>
      <c r="S18" s="38" t="s">
        <v>2</v>
      </c>
    </row>
    <row r="19" spans="2:19" ht="30" customHeight="1">
      <c r="B19" s="318" t="s">
        <v>196</v>
      </c>
      <c r="C19" s="317"/>
      <c r="D19" s="319"/>
      <c r="E19" s="320"/>
      <c r="F19" s="321"/>
      <c r="G19" s="319"/>
      <c r="H19" s="321"/>
      <c r="I19" s="319"/>
      <c r="J19" s="320"/>
      <c r="K19" s="321"/>
      <c r="L19" s="39"/>
      <c r="M19" s="319"/>
      <c r="N19" s="320"/>
      <c r="O19" s="321"/>
      <c r="P19" s="39"/>
      <c r="Q19" s="319"/>
      <c r="R19" s="321"/>
      <c r="S19" s="40"/>
    </row>
    <row r="20" spans="2:19" ht="30" customHeight="1" thickBot="1">
      <c r="B20" s="322" t="s">
        <v>197</v>
      </c>
      <c r="C20" s="323"/>
      <c r="D20" s="324"/>
      <c r="E20" s="325"/>
      <c r="F20" s="326"/>
      <c r="G20" s="324"/>
      <c r="H20" s="326"/>
      <c r="I20" s="324"/>
      <c r="J20" s="325"/>
      <c r="K20" s="326"/>
      <c r="L20" s="41"/>
      <c r="M20" s="324"/>
      <c r="N20" s="325"/>
      <c r="O20" s="326"/>
      <c r="P20" s="41"/>
      <c r="Q20" s="324"/>
      <c r="R20" s="326"/>
      <c r="S20" s="42"/>
    </row>
    <row r="21" spans="2:19" ht="30" customHeight="1">
      <c r="B21" s="327" t="s">
        <v>198</v>
      </c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9"/>
    </row>
    <row r="22" spans="2:19" ht="30" customHeight="1">
      <c r="B22" s="330" t="s">
        <v>152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2"/>
    </row>
    <row r="23" spans="2:19" ht="30" customHeight="1">
      <c r="B23" s="333" t="s">
        <v>199</v>
      </c>
      <c r="C23" s="334"/>
      <c r="D23" s="334"/>
      <c r="E23" s="334"/>
      <c r="F23" s="334"/>
      <c r="G23" s="334"/>
      <c r="H23" s="334"/>
      <c r="I23" s="334"/>
      <c r="J23" s="334"/>
      <c r="K23" s="335" t="s">
        <v>200</v>
      </c>
      <c r="L23" s="335"/>
      <c r="M23" s="335"/>
      <c r="N23" s="335"/>
      <c r="O23" s="335"/>
      <c r="P23" s="335"/>
      <c r="Q23" s="335"/>
      <c r="R23" s="335"/>
      <c r="S23" s="336"/>
    </row>
    <row r="24" spans="2:19" ht="30" customHeight="1" thickBot="1">
      <c r="B24" s="337" t="s">
        <v>201</v>
      </c>
      <c r="C24" s="338"/>
      <c r="D24" s="338"/>
      <c r="E24" s="338"/>
      <c r="F24" s="339" t="s">
        <v>153</v>
      </c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40"/>
    </row>
    <row r="25" spans="2:19" ht="14.25" thickTop="1">
      <c r="B25" s="341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3"/>
    </row>
    <row r="26" spans="2:19" ht="13.5">
      <c r="B26" s="344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6"/>
    </row>
    <row r="27" spans="2:19" ht="13.5">
      <c r="B27" s="344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6"/>
    </row>
    <row r="28" spans="2:19" ht="13.5">
      <c r="B28" s="344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6"/>
    </row>
    <row r="29" spans="2:19" ht="13.5">
      <c r="B29" s="344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6"/>
    </row>
    <row r="30" spans="2:19" ht="14.25" thickBot="1">
      <c r="B30" s="347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9"/>
    </row>
    <row r="31" spans="2:19" ht="15" thickBot="1" thickTop="1">
      <c r="B31" s="350" t="s">
        <v>154</v>
      </c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2"/>
    </row>
    <row r="32" spans="2:19" ht="27.75" customHeight="1" thickTop="1">
      <c r="B32" s="353" t="s">
        <v>202</v>
      </c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5"/>
    </row>
    <row r="33" spans="2:19" ht="13.5">
      <c r="B33" s="356" t="s">
        <v>203</v>
      </c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8"/>
    </row>
    <row r="34" spans="2:19" ht="14.25" thickBot="1">
      <c r="B34" s="359" t="s">
        <v>204</v>
      </c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1"/>
    </row>
    <row r="35" spans="2:19" ht="13.5">
      <c r="B35" s="362" t="s">
        <v>158</v>
      </c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4"/>
    </row>
    <row r="36" ht="13.5"/>
  </sheetData>
  <sheetProtection/>
  <mergeCells count="68">
    <mergeCell ref="B25:S30"/>
    <mergeCell ref="B31:S31"/>
    <mergeCell ref="B32:S32"/>
    <mergeCell ref="B33:S33"/>
    <mergeCell ref="B34:S34"/>
    <mergeCell ref="B35:S35"/>
    <mergeCell ref="B21:S21"/>
    <mergeCell ref="B22:S22"/>
    <mergeCell ref="B23:J23"/>
    <mergeCell ref="K23:S23"/>
    <mergeCell ref="B24:E24"/>
    <mergeCell ref="F24:S24"/>
    <mergeCell ref="B20:C20"/>
    <mergeCell ref="D20:F20"/>
    <mergeCell ref="G20:H20"/>
    <mergeCell ref="I20:K20"/>
    <mergeCell ref="M20:O20"/>
    <mergeCell ref="Q20:R20"/>
    <mergeCell ref="B19:C19"/>
    <mergeCell ref="D19:F19"/>
    <mergeCell ref="G19:H19"/>
    <mergeCell ref="I19:K19"/>
    <mergeCell ref="M19:O19"/>
    <mergeCell ref="Q19:R19"/>
    <mergeCell ref="B18:C18"/>
    <mergeCell ref="D18:F18"/>
    <mergeCell ref="G18:H18"/>
    <mergeCell ref="I18:K18"/>
    <mergeCell ref="M18:O18"/>
    <mergeCell ref="Q18:R18"/>
    <mergeCell ref="B16:C16"/>
    <mergeCell ref="D16:H17"/>
    <mergeCell ref="I16:L17"/>
    <mergeCell ref="M16:P17"/>
    <mergeCell ref="Q16:S17"/>
    <mergeCell ref="B17:C17"/>
    <mergeCell ref="B12:D12"/>
    <mergeCell ref="E12:I12"/>
    <mergeCell ref="J12:S12"/>
    <mergeCell ref="B13:S13"/>
    <mergeCell ref="B14:S14"/>
    <mergeCell ref="B15:S15"/>
    <mergeCell ref="B9:D9"/>
    <mergeCell ref="E9:I9"/>
    <mergeCell ref="B10:D10"/>
    <mergeCell ref="E10:I10"/>
    <mergeCell ref="J10:S10"/>
    <mergeCell ref="B11:D11"/>
    <mergeCell ref="E11:I11"/>
    <mergeCell ref="J11:S11"/>
    <mergeCell ref="B7:D7"/>
    <mergeCell ref="E7:I7"/>
    <mergeCell ref="J7:N7"/>
    <mergeCell ref="O7:Q7"/>
    <mergeCell ref="R7:S7"/>
    <mergeCell ref="B8:D8"/>
    <mergeCell ref="E8:I8"/>
    <mergeCell ref="J8:N9"/>
    <mergeCell ref="O8:Q9"/>
    <mergeCell ref="R8:S9"/>
    <mergeCell ref="B1:S1"/>
    <mergeCell ref="B2:S2"/>
    <mergeCell ref="B3:S3"/>
    <mergeCell ref="C4:G5"/>
    <mergeCell ref="H4:S5"/>
    <mergeCell ref="B6:G6"/>
    <mergeCell ref="H6:M6"/>
    <mergeCell ref="N6:S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6"/>
  <sheetViews>
    <sheetView zoomScalePageLayoutView="0" workbookViewId="0" topLeftCell="A1">
      <selection activeCell="E51" sqref="E51"/>
    </sheetView>
  </sheetViews>
  <sheetFormatPr defaultColWidth="8.77734375" defaultRowHeight="13.5"/>
  <cols>
    <col min="1" max="1" width="3.4453125" style="25" customWidth="1"/>
    <col min="2" max="5" width="19.21484375" style="25" customWidth="1"/>
    <col min="6" max="7" width="13.77734375" style="25" customWidth="1"/>
    <col min="8" max="16384" width="8.77734375" style="25" customWidth="1"/>
  </cols>
  <sheetData>
    <row r="1" spans="2:7" ht="17.25">
      <c r="B1" s="365" t="s">
        <v>135</v>
      </c>
      <c r="C1" s="366"/>
      <c r="D1" s="366"/>
      <c r="E1" s="366"/>
      <c r="F1" s="366"/>
      <c r="G1" s="367"/>
    </row>
    <row r="2" spans="2:7" ht="26.25">
      <c r="B2" s="368" t="s">
        <v>136</v>
      </c>
      <c r="C2" s="369"/>
      <c r="D2" s="369"/>
      <c r="E2" s="369"/>
      <c r="F2" s="369"/>
      <c r="G2" s="370"/>
    </row>
    <row r="3" spans="2:7" ht="30" customHeight="1">
      <c r="B3" s="371"/>
      <c r="C3" s="372"/>
      <c r="D3" s="372"/>
      <c r="E3" s="372"/>
      <c r="F3" s="372"/>
      <c r="G3" s="373"/>
    </row>
    <row r="4" spans="2:7" ht="30" customHeight="1">
      <c r="B4" s="374" t="s">
        <v>159</v>
      </c>
      <c r="C4" s="375"/>
      <c r="D4" s="26" t="s">
        <v>137</v>
      </c>
      <c r="E4" s="376" t="s">
        <v>285</v>
      </c>
      <c r="F4" s="377"/>
      <c r="G4" s="378"/>
    </row>
    <row r="5" spans="2:7" ht="30" customHeight="1">
      <c r="B5" s="27" t="s">
        <v>138</v>
      </c>
      <c r="C5" s="28"/>
      <c r="D5" s="379" t="s">
        <v>139</v>
      </c>
      <c r="E5" s="380"/>
      <c r="F5" s="381"/>
      <c r="G5" s="382"/>
    </row>
    <row r="6" spans="2:7" ht="30" customHeight="1">
      <c r="B6" s="383" t="s">
        <v>140</v>
      </c>
      <c r="C6" s="385"/>
      <c r="D6" s="387" t="s">
        <v>141</v>
      </c>
      <c r="E6" s="388"/>
      <c r="F6" s="387" t="s">
        <v>540</v>
      </c>
      <c r="G6" s="391"/>
    </row>
    <row r="7" spans="2:7" ht="30" customHeight="1">
      <c r="B7" s="384"/>
      <c r="C7" s="386"/>
      <c r="D7" s="389"/>
      <c r="E7" s="390"/>
      <c r="F7" s="389" t="s">
        <v>288</v>
      </c>
      <c r="G7" s="392"/>
    </row>
    <row r="8" spans="2:7" ht="30" customHeight="1">
      <c r="B8" s="29" t="s">
        <v>142</v>
      </c>
      <c r="C8" s="30"/>
      <c r="D8" s="393" t="s">
        <v>143</v>
      </c>
      <c r="E8" s="394"/>
      <c r="F8" s="395"/>
      <c r="G8" s="396"/>
    </row>
    <row r="9" spans="2:7" ht="12" customHeight="1">
      <c r="B9" s="397"/>
      <c r="C9" s="398"/>
      <c r="D9" s="398"/>
      <c r="E9" s="398"/>
      <c r="F9" s="398"/>
      <c r="G9" s="399"/>
    </row>
    <row r="10" spans="2:7" ht="30" customHeight="1">
      <c r="B10" s="400" t="s">
        <v>144</v>
      </c>
      <c r="C10" s="401"/>
      <c r="D10" s="401"/>
      <c r="E10" s="401"/>
      <c r="F10" s="401"/>
      <c r="G10" s="402"/>
    </row>
    <row r="11" spans="2:7" ht="30" customHeight="1">
      <c r="B11" s="403" t="s">
        <v>145</v>
      </c>
      <c r="C11" s="404"/>
      <c r="D11" s="404"/>
      <c r="E11" s="405"/>
      <c r="F11" s="31" t="s">
        <v>146</v>
      </c>
      <c r="G11" s="32" t="s">
        <v>160</v>
      </c>
    </row>
    <row r="12" spans="2:7" ht="49.5" customHeight="1">
      <c r="B12" s="406" t="s">
        <v>147</v>
      </c>
      <c r="C12" s="407"/>
      <c r="D12" s="407"/>
      <c r="E12" s="408"/>
      <c r="F12" s="33" t="s">
        <v>286</v>
      </c>
      <c r="G12" s="34"/>
    </row>
    <row r="13" spans="2:7" ht="49.5" customHeight="1">
      <c r="B13" s="406" t="s">
        <v>148</v>
      </c>
      <c r="C13" s="407"/>
      <c r="D13" s="407"/>
      <c r="E13" s="408"/>
      <c r="F13" s="33" t="s">
        <v>286</v>
      </c>
      <c r="G13" s="34"/>
    </row>
    <row r="14" spans="2:7" ht="49.5" customHeight="1">
      <c r="B14" s="406" t="s">
        <v>161</v>
      </c>
      <c r="C14" s="407"/>
      <c r="D14" s="407"/>
      <c r="E14" s="408"/>
      <c r="F14" s="33" t="s">
        <v>286</v>
      </c>
      <c r="G14" s="34"/>
    </row>
    <row r="15" spans="2:7" ht="49.5" customHeight="1">
      <c r="B15" s="406" t="s">
        <v>162</v>
      </c>
      <c r="C15" s="407"/>
      <c r="D15" s="407"/>
      <c r="E15" s="408"/>
      <c r="F15" s="33" t="s">
        <v>286</v>
      </c>
      <c r="G15" s="34"/>
    </row>
    <row r="16" spans="2:7" ht="49.5" customHeight="1">
      <c r="B16" s="406" t="s">
        <v>163</v>
      </c>
      <c r="C16" s="407"/>
      <c r="D16" s="407"/>
      <c r="E16" s="408"/>
      <c r="F16" s="33" t="s">
        <v>286</v>
      </c>
      <c r="G16" s="34"/>
    </row>
    <row r="17" spans="2:7" ht="49.5" customHeight="1">
      <c r="B17" s="406" t="s">
        <v>149</v>
      </c>
      <c r="C17" s="407"/>
      <c r="D17" s="407"/>
      <c r="E17" s="408"/>
      <c r="F17" s="33" t="s">
        <v>286</v>
      </c>
      <c r="G17" s="34"/>
    </row>
    <row r="18" spans="2:7" ht="49.5" customHeight="1">
      <c r="B18" s="406" t="s">
        <v>150</v>
      </c>
      <c r="C18" s="407"/>
      <c r="D18" s="407"/>
      <c r="E18" s="408"/>
      <c r="F18" s="33" t="s">
        <v>286</v>
      </c>
      <c r="G18" s="34"/>
    </row>
    <row r="19" spans="2:7" ht="49.5" customHeight="1">
      <c r="B19" s="406" t="s">
        <v>164</v>
      </c>
      <c r="C19" s="407"/>
      <c r="D19" s="407"/>
      <c r="E19" s="408"/>
      <c r="F19" s="33" t="s">
        <v>286</v>
      </c>
      <c r="G19" s="34"/>
    </row>
    <row r="20" spans="2:7" ht="33" customHeight="1">
      <c r="B20" s="409" t="s">
        <v>151</v>
      </c>
      <c r="C20" s="410"/>
      <c r="D20" s="410"/>
      <c r="E20" s="410"/>
      <c r="F20" s="410"/>
      <c r="G20" s="411"/>
    </row>
    <row r="21" spans="2:7" ht="24.75" customHeight="1">
      <c r="B21" s="412">
        <v>44286</v>
      </c>
      <c r="C21" s="413"/>
      <c r="D21" s="413"/>
      <c r="E21" s="413"/>
      <c r="F21" s="413"/>
      <c r="G21" s="414"/>
    </row>
    <row r="22" spans="2:7" ht="24.75" customHeight="1">
      <c r="B22" s="415"/>
      <c r="C22" s="416"/>
      <c r="D22" s="416"/>
      <c r="E22" s="416"/>
      <c r="F22" s="416"/>
      <c r="G22" s="417"/>
    </row>
    <row r="23" spans="2:7" ht="24.75" customHeight="1">
      <c r="B23" s="418" t="s">
        <v>165</v>
      </c>
      <c r="C23" s="419"/>
      <c r="D23" s="419"/>
      <c r="E23" s="419"/>
      <c r="F23" s="419"/>
      <c r="G23" s="420"/>
    </row>
    <row r="24" spans="2:7" ht="24.75" customHeight="1" thickBot="1">
      <c r="B24" s="421" t="s">
        <v>287</v>
      </c>
      <c r="C24" s="422"/>
      <c r="D24" s="422"/>
      <c r="E24" s="422"/>
      <c r="F24" s="422"/>
      <c r="G24" s="423"/>
    </row>
    <row r="25" spans="2:7" ht="45" customHeight="1" thickTop="1">
      <c r="B25" s="424" t="s">
        <v>166</v>
      </c>
      <c r="C25" s="425"/>
      <c r="D25" s="425"/>
      <c r="E25" s="425"/>
      <c r="F25" s="425"/>
      <c r="G25" s="426"/>
    </row>
    <row r="26" spans="2:7" ht="24.75" customHeight="1">
      <c r="B26" s="427" t="s">
        <v>152</v>
      </c>
      <c r="C26" s="413"/>
      <c r="D26" s="413"/>
      <c r="E26" s="413"/>
      <c r="F26" s="413"/>
      <c r="G26" s="414"/>
    </row>
    <row r="27" spans="2:7" ht="24.75" customHeight="1">
      <c r="B27" s="415"/>
      <c r="C27" s="416"/>
      <c r="D27" s="416"/>
      <c r="E27" s="416"/>
      <c r="F27" s="416"/>
      <c r="G27" s="417"/>
    </row>
    <row r="28" spans="2:7" ht="24.75" customHeight="1">
      <c r="B28" s="418" t="s">
        <v>167</v>
      </c>
      <c r="C28" s="419"/>
      <c r="D28" s="419"/>
      <c r="E28" s="419"/>
      <c r="F28" s="419"/>
      <c r="G28" s="420"/>
    </row>
    <row r="29" spans="2:7" ht="24.75" customHeight="1" thickBot="1">
      <c r="B29" s="437" t="s">
        <v>168</v>
      </c>
      <c r="C29" s="438"/>
      <c r="D29" s="438"/>
      <c r="E29" s="438"/>
      <c r="F29" s="438"/>
      <c r="G29" s="439"/>
    </row>
    <row r="30" spans="2:7" ht="24.75" customHeight="1" thickBot="1" thickTop="1">
      <c r="B30" s="440"/>
      <c r="C30" s="441"/>
      <c r="D30" s="441"/>
      <c r="E30" s="441"/>
      <c r="F30" s="441"/>
      <c r="G30" s="442"/>
    </row>
    <row r="31" spans="2:7" ht="24.75" customHeight="1" thickTop="1">
      <c r="B31" s="443" t="s">
        <v>154</v>
      </c>
      <c r="C31" s="444"/>
      <c r="D31" s="444"/>
      <c r="E31" s="444"/>
      <c r="F31" s="444"/>
      <c r="G31" s="445"/>
    </row>
    <row r="32" spans="2:7" ht="24.75" customHeight="1">
      <c r="B32" s="446" t="s">
        <v>155</v>
      </c>
      <c r="C32" s="447"/>
      <c r="D32" s="447"/>
      <c r="E32" s="447"/>
      <c r="F32" s="447"/>
      <c r="G32" s="448"/>
    </row>
    <row r="33" spans="2:7" ht="24.75" customHeight="1">
      <c r="B33" s="428" t="s">
        <v>156</v>
      </c>
      <c r="C33" s="429"/>
      <c r="D33" s="429"/>
      <c r="E33" s="429"/>
      <c r="F33" s="429"/>
      <c r="G33" s="430"/>
    </row>
    <row r="34" spans="2:7" ht="24.75" customHeight="1">
      <c r="B34" s="428" t="s">
        <v>157</v>
      </c>
      <c r="C34" s="429"/>
      <c r="D34" s="429"/>
      <c r="E34" s="429"/>
      <c r="F34" s="429"/>
      <c r="G34" s="430"/>
    </row>
    <row r="35" spans="2:7" ht="24.75" customHeight="1">
      <c r="B35" s="431" t="s">
        <v>169</v>
      </c>
      <c r="C35" s="432"/>
      <c r="D35" s="432"/>
      <c r="E35" s="432"/>
      <c r="F35" s="432"/>
      <c r="G35" s="433"/>
    </row>
    <row r="36" spans="2:7" ht="24.75" customHeight="1">
      <c r="B36" s="434" t="s">
        <v>158</v>
      </c>
      <c r="C36" s="435"/>
      <c r="D36" s="435"/>
      <c r="E36" s="435"/>
      <c r="F36" s="435"/>
      <c r="G36" s="436"/>
    </row>
  </sheetData>
  <sheetProtection/>
  <mergeCells count="42">
    <mergeCell ref="B33:G33"/>
    <mergeCell ref="B34:G34"/>
    <mergeCell ref="B35:G35"/>
    <mergeCell ref="B36:G36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B15:E15"/>
    <mergeCell ref="B16:E16"/>
    <mergeCell ref="B17:E17"/>
    <mergeCell ref="B18:E18"/>
    <mergeCell ref="B19:E19"/>
    <mergeCell ref="B20:G20"/>
    <mergeCell ref="B9:G9"/>
    <mergeCell ref="B10:G10"/>
    <mergeCell ref="B11:E11"/>
    <mergeCell ref="B12:E12"/>
    <mergeCell ref="B13:E13"/>
    <mergeCell ref="B14:E14"/>
    <mergeCell ref="B6:B7"/>
    <mergeCell ref="C6:C7"/>
    <mergeCell ref="D6:E7"/>
    <mergeCell ref="F6:G6"/>
    <mergeCell ref="F7:G7"/>
    <mergeCell ref="D8:E8"/>
    <mergeCell ref="F8:G8"/>
    <mergeCell ref="B1:G1"/>
    <mergeCell ref="B2:G2"/>
    <mergeCell ref="B3:G3"/>
    <mergeCell ref="B4:C4"/>
    <mergeCell ref="E4:G4"/>
    <mergeCell ref="D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9"/>
  <sheetViews>
    <sheetView tabSelected="1" zoomScalePageLayoutView="0" workbookViewId="0" topLeftCell="A1">
      <selection activeCell="L42" sqref="L42"/>
    </sheetView>
  </sheetViews>
  <sheetFormatPr defaultColWidth="10.6640625" defaultRowHeight="13.5"/>
  <cols>
    <col min="1" max="1" width="17.5546875" style="162" bestFit="1" customWidth="1"/>
    <col min="2" max="3" width="11.6640625" style="162" bestFit="1" customWidth="1"/>
    <col min="4" max="7" width="9.4453125" style="162" bestFit="1" customWidth="1"/>
    <col min="8" max="8" width="11.6640625" style="162" bestFit="1" customWidth="1"/>
    <col min="9" max="9" width="10.21484375" style="162" bestFit="1" customWidth="1"/>
    <col min="10" max="10" width="11.6640625" style="162" bestFit="1" customWidth="1"/>
    <col min="11" max="11" width="10.21484375" style="162" bestFit="1" customWidth="1"/>
    <col min="12" max="12" width="11.6640625" style="162" bestFit="1" customWidth="1"/>
    <col min="13" max="13" width="9.4453125" style="162" bestFit="1" customWidth="1"/>
    <col min="14" max="16384" width="10.6640625" style="162" customWidth="1"/>
  </cols>
  <sheetData>
    <row r="2" spans="2:12" s="163" customFormat="1" ht="13.5">
      <c r="B2" s="211" t="s">
        <v>576</v>
      </c>
      <c r="C2" s="211" t="s">
        <v>784</v>
      </c>
      <c r="D2" s="211" t="s">
        <v>602</v>
      </c>
      <c r="E2" s="211" t="s">
        <v>789</v>
      </c>
      <c r="F2" s="211" t="s">
        <v>788</v>
      </c>
      <c r="G2" s="211" t="s">
        <v>788</v>
      </c>
      <c r="H2" s="211" t="s">
        <v>601</v>
      </c>
      <c r="I2" s="211" t="s">
        <v>785</v>
      </c>
      <c r="J2" s="211" t="s">
        <v>786</v>
      </c>
      <c r="K2" s="211" t="s">
        <v>787</v>
      </c>
      <c r="L2" s="211" t="s">
        <v>786</v>
      </c>
    </row>
    <row r="3" spans="2:12" s="163" customFormat="1" ht="13.5">
      <c r="B3" s="210" t="s">
        <v>742</v>
      </c>
      <c r="C3" s="210"/>
      <c r="D3" s="210">
        <f>18796439</f>
        <v>18796439</v>
      </c>
      <c r="E3" s="210">
        <v>1333860</v>
      </c>
      <c r="F3" s="210">
        <f>-E3</f>
        <v>-1333860</v>
      </c>
      <c r="G3" s="210">
        <f>-1438580</f>
        <v>-1438580</v>
      </c>
      <c r="H3" s="210">
        <f aca="true" t="shared" si="0" ref="H3:H11">SUM(C3:G3)</f>
        <v>17357859</v>
      </c>
      <c r="I3" s="210">
        <v>5302</v>
      </c>
      <c r="J3" s="210">
        <f>SUM(H3:I3)</f>
        <v>17363161</v>
      </c>
      <c r="K3" s="210"/>
      <c r="L3" s="210">
        <f>SUM(J3:K3)</f>
        <v>17363161</v>
      </c>
    </row>
    <row r="4" spans="2:12" s="163" customFormat="1" ht="13.5">
      <c r="B4" s="210" t="s">
        <v>735</v>
      </c>
      <c r="C4" s="210">
        <f>789882*20%</f>
        <v>157976.40000000002</v>
      </c>
      <c r="D4" s="210"/>
      <c r="E4" s="210"/>
      <c r="F4" s="210"/>
      <c r="G4" s="210"/>
      <c r="H4" s="210">
        <f t="shared" si="0"/>
        <v>157976.40000000002</v>
      </c>
      <c r="I4" s="210"/>
      <c r="J4" s="210">
        <f aca="true" t="shared" si="1" ref="J4:J19">SUM(H4:I4)</f>
        <v>157976.40000000002</v>
      </c>
      <c r="K4" s="210"/>
      <c r="L4" s="210">
        <f aca="true" t="shared" si="2" ref="L4:L19">SUM(J4:K4)</f>
        <v>157976.40000000002</v>
      </c>
    </row>
    <row r="5" spans="2:12" s="163" customFormat="1" ht="13.5">
      <c r="B5" s="210" t="s">
        <v>504</v>
      </c>
      <c r="C5" s="210">
        <f>5280314980*20%</f>
        <v>1056062996</v>
      </c>
      <c r="D5" s="210"/>
      <c r="E5" s="210"/>
      <c r="F5" s="210"/>
      <c r="G5" s="210"/>
      <c r="H5" s="210">
        <f t="shared" si="0"/>
        <v>1056062996</v>
      </c>
      <c r="I5" s="210"/>
      <c r="J5" s="210">
        <f t="shared" si="1"/>
        <v>1056062996</v>
      </c>
      <c r="K5" s="211">
        <v>45660919.14082422</v>
      </c>
      <c r="L5" s="210">
        <f t="shared" si="2"/>
        <v>1101723915.1408243</v>
      </c>
    </row>
    <row r="6" spans="2:12" s="163" customFormat="1" ht="13.5">
      <c r="B6" s="210" t="s">
        <v>734</v>
      </c>
      <c r="C6" s="210">
        <f>4384529278*20%</f>
        <v>876905855.6</v>
      </c>
      <c r="D6" s="210"/>
      <c r="E6" s="210"/>
      <c r="F6" s="210"/>
      <c r="G6" s="210"/>
      <c r="H6" s="210">
        <f t="shared" si="0"/>
        <v>876905855.6</v>
      </c>
      <c r="I6" s="210"/>
      <c r="J6" s="210">
        <f t="shared" si="1"/>
        <v>876905855.6</v>
      </c>
      <c r="K6" s="211">
        <v>37914714.85917578</v>
      </c>
      <c r="L6" s="210">
        <f t="shared" si="2"/>
        <v>914820570.4591758</v>
      </c>
    </row>
    <row r="7" spans="2:12" s="163" customFormat="1" ht="13.5">
      <c r="B7" s="210"/>
      <c r="C7" s="210">
        <f>SUM(C3:C6)</f>
        <v>1933126828</v>
      </c>
      <c r="D7" s="210">
        <f aca="true" t="shared" si="3" ref="D7:L7">SUM(D3:D6)</f>
        <v>18796439</v>
      </c>
      <c r="E7" s="210"/>
      <c r="F7" s="210"/>
      <c r="G7" s="210"/>
      <c r="H7" s="210">
        <f t="shared" si="0"/>
        <v>1951923267</v>
      </c>
      <c r="I7" s="210">
        <f t="shared" si="3"/>
        <v>5302</v>
      </c>
      <c r="J7" s="210">
        <f t="shared" si="3"/>
        <v>1950489989</v>
      </c>
      <c r="K7" s="210">
        <f t="shared" si="3"/>
        <v>83575634</v>
      </c>
      <c r="L7" s="210">
        <f t="shared" si="3"/>
        <v>2034065623.0000002</v>
      </c>
    </row>
    <row r="8" spans="2:12" s="163" customFormat="1" ht="13.5">
      <c r="B8" s="210" t="s">
        <v>736</v>
      </c>
      <c r="C8" s="210">
        <f>3075550*20%</f>
        <v>615110</v>
      </c>
      <c r="D8" s="210"/>
      <c r="E8" s="210"/>
      <c r="F8" s="210"/>
      <c r="G8" s="210"/>
      <c r="H8" s="210">
        <f t="shared" si="0"/>
        <v>615110</v>
      </c>
      <c r="I8" s="210"/>
      <c r="J8" s="210">
        <f t="shared" si="1"/>
        <v>615110</v>
      </c>
      <c r="K8" s="210"/>
      <c r="L8" s="210">
        <f t="shared" si="2"/>
        <v>615110</v>
      </c>
    </row>
    <row r="9" spans="2:12" s="163" customFormat="1" ht="13.5">
      <c r="B9" s="210" t="s">
        <v>737</v>
      </c>
      <c r="C9" s="210">
        <f>5320063*20%</f>
        <v>1064012.6</v>
      </c>
      <c r="D9" s="210"/>
      <c r="E9" s="210"/>
      <c r="F9" s="210"/>
      <c r="G9" s="210"/>
      <c r="H9" s="210">
        <f t="shared" si="0"/>
        <v>1064012.6</v>
      </c>
      <c r="I9" s="210"/>
      <c r="J9" s="210">
        <f t="shared" si="1"/>
        <v>1064012.6</v>
      </c>
      <c r="K9" s="210"/>
      <c r="L9" s="210">
        <f t="shared" si="2"/>
        <v>1064012.6</v>
      </c>
    </row>
    <row r="10" spans="2:12" s="163" customFormat="1" ht="13.5">
      <c r="B10" s="210" t="s">
        <v>738</v>
      </c>
      <c r="C10" s="210">
        <f>3000000000*20%</f>
        <v>600000000</v>
      </c>
      <c r="D10" s="210"/>
      <c r="E10" s="210"/>
      <c r="F10" s="210"/>
      <c r="G10" s="210"/>
      <c r="H10" s="210">
        <f t="shared" si="0"/>
        <v>600000000</v>
      </c>
      <c r="I10" s="210"/>
      <c r="J10" s="210">
        <f t="shared" si="1"/>
        <v>600000000</v>
      </c>
      <c r="K10" s="210"/>
      <c r="L10" s="210">
        <f t="shared" si="2"/>
        <v>600000000</v>
      </c>
    </row>
    <row r="11" spans="2:12" s="163" customFormat="1" ht="13.5">
      <c r="B11" s="210" t="s">
        <v>741</v>
      </c>
      <c r="C11" s="210"/>
      <c r="D11" s="210"/>
      <c r="E11" s="210"/>
      <c r="F11" s="210"/>
      <c r="G11" s="210"/>
      <c r="H11" s="210">
        <f t="shared" si="0"/>
        <v>0</v>
      </c>
      <c r="I11" s="210">
        <v>11818007</v>
      </c>
      <c r="J11" s="210">
        <f t="shared" si="1"/>
        <v>11818007</v>
      </c>
      <c r="K11" s="210"/>
      <c r="L11" s="210">
        <f t="shared" si="2"/>
        <v>11818007</v>
      </c>
    </row>
    <row r="12" spans="2:12" s="163" customFormat="1" ht="13.5">
      <c r="B12" s="210"/>
      <c r="C12" s="210">
        <f>SUM(C8:C11)</f>
        <v>601679122.6</v>
      </c>
      <c r="D12" s="210">
        <f aca="true" t="shared" si="4" ref="D12:L12">SUM(D8:D11)</f>
        <v>0</v>
      </c>
      <c r="E12" s="210">
        <f t="shared" si="4"/>
        <v>0</v>
      </c>
      <c r="F12" s="210">
        <f t="shared" si="4"/>
        <v>0</v>
      </c>
      <c r="G12" s="210">
        <f t="shared" si="4"/>
        <v>0</v>
      </c>
      <c r="H12" s="210">
        <f t="shared" si="4"/>
        <v>601679122.6</v>
      </c>
      <c r="I12" s="210">
        <f t="shared" si="4"/>
        <v>11818007</v>
      </c>
      <c r="J12" s="210">
        <f t="shared" si="4"/>
        <v>613497129.6</v>
      </c>
      <c r="K12" s="210">
        <f t="shared" si="4"/>
        <v>0</v>
      </c>
      <c r="L12" s="210">
        <f t="shared" si="4"/>
        <v>613497129.6</v>
      </c>
    </row>
    <row r="13" spans="2:12" ht="13.5">
      <c r="B13" s="210" t="s">
        <v>740</v>
      </c>
      <c r="C13" s="210">
        <f>C7-C12</f>
        <v>1331447705.4</v>
      </c>
      <c r="D13" s="210">
        <f aca="true" t="shared" si="5" ref="D13:L13">D7-D12</f>
        <v>18796439</v>
      </c>
      <c r="E13" s="210">
        <f t="shared" si="5"/>
        <v>0</v>
      </c>
      <c r="F13" s="210">
        <f t="shared" si="5"/>
        <v>0</v>
      </c>
      <c r="G13" s="210">
        <f t="shared" si="5"/>
        <v>0</v>
      </c>
      <c r="H13" s="210">
        <f t="shared" si="5"/>
        <v>1350244144.4</v>
      </c>
      <c r="I13" s="210">
        <f t="shared" si="5"/>
        <v>-11812705</v>
      </c>
      <c r="J13" s="210">
        <f t="shared" si="5"/>
        <v>1336992859.4</v>
      </c>
      <c r="K13" s="210">
        <f t="shared" si="5"/>
        <v>83575634</v>
      </c>
      <c r="L13" s="210">
        <f t="shared" si="5"/>
        <v>1420568493.4</v>
      </c>
    </row>
    <row r="15" spans="2:12" ht="13.5">
      <c r="B15" s="210" t="s">
        <v>598</v>
      </c>
      <c r="C15" s="210">
        <v>57720543</v>
      </c>
      <c r="D15" s="210"/>
      <c r="E15" s="210"/>
      <c r="F15" s="210"/>
      <c r="G15" s="210"/>
      <c r="H15" s="210">
        <f>SUM(C15:G15)</f>
        <v>57720543</v>
      </c>
      <c r="I15" s="210"/>
      <c r="J15" s="210">
        <f t="shared" si="1"/>
        <v>57720543</v>
      </c>
      <c r="K15" s="210"/>
      <c r="L15" s="210">
        <f t="shared" si="2"/>
        <v>57720543</v>
      </c>
    </row>
    <row r="16" spans="2:12" ht="13.5">
      <c r="B16" s="210" t="s">
        <v>599</v>
      </c>
      <c r="C16" s="210">
        <v>19726242</v>
      </c>
      <c r="D16" s="210"/>
      <c r="E16" s="210"/>
      <c r="F16" s="210">
        <f>-F3</f>
        <v>1333860</v>
      </c>
      <c r="G16" s="210">
        <f>-G3</f>
        <v>1438580</v>
      </c>
      <c r="H16" s="210">
        <f>SUM(C16:G16)</f>
        <v>22498682</v>
      </c>
      <c r="I16" s="210">
        <v>4400</v>
      </c>
      <c r="J16" s="210">
        <f t="shared" si="1"/>
        <v>22503082</v>
      </c>
      <c r="K16" s="210"/>
      <c r="L16" s="210">
        <f t="shared" si="2"/>
        <v>22503082</v>
      </c>
    </row>
    <row r="17" spans="2:12" ht="13.5">
      <c r="B17" s="210" t="s">
        <v>739</v>
      </c>
      <c r="C17" s="210">
        <v>0</v>
      </c>
      <c r="D17" s="210"/>
      <c r="E17" s="210"/>
      <c r="F17" s="210"/>
      <c r="G17" s="210"/>
      <c r="H17" s="210">
        <f>SUM(C17:G17)</f>
        <v>0</v>
      </c>
      <c r="I17" s="210">
        <v>9702</v>
      </c>
      <c r="J17" s="210">
        <f t="shared" si="1"/>
        <v>9702</v>
      </c>
      <c r="K17" s="210"/>
      <c r="L17" s="210">
        <f t="shared" si="2"/>
        <v>9702</v>
      </c>
    </row>
    <row r="18" spans="2:12" ht="13.5">
      <c r="B18" s="210" t="s">
        <v>599</v>
      </c>
      <c r="C18" s="210">
        <v>11116177</v>
      </c>
      <c r="D18" s="210"/>
      <c r="E18" s="210"/>
      <c r="F18" s="210"/>
      <c r="G18" s="210"/>
      <c r="H18" s="210">
        <f>SUM(C18:G18)</f>
        <v>11116177</v>
      </c>
      <c r="I18" s="210">
        <v>11818007</v>
      </c>
      <c r="J18" s="210">
        <f t="shared" si="1"/>
        <v>22934184</v>
      </c>
      <c r="K18" s="210"/>
      <c r="L18" s="210">
        <f t="shared" si="2"/>
        <v>22934184</v>
      </c>
    </row>
    <row r="19" spans="2:12" ht="13.5">
      <c r="B19" s="210"/>
      <c r="C19" s="210">
        <f aca="true" t="shared" si="6" ref="C19:I19">C15-C16+C17-C18</f>
        <v>26878124</v>
      </c>
      <c r="D19" s="210">
        <f t="shared" si="6"/>
        <v>0</v>
      </c>
      <c r="E19" s="210">
        <f t="shared" si="6"/>
        <v>0</v>
      </c>
      <c r="F19" s="210">
        <f t="shared" si="6"/>
        <v>-1333860</v>
      </c>
      <c r="G19" s="210">
        <f t="shared" si="6"/>
        <v>-1438580</v>
      </c>
      <c r="H19" s="210">
        <f t="shared" si="6"/>
        <v>24105684</v>
      </c>
      <c r="I19" s="210">
        <f t="shared" si="6"/>
        <v>-11812705</v>
      </c>
      <c r="J19" s="210">
        <f t="shared" si="1"/>
        <v>12292979</v>
      </c>
      <c r="K19" s="210"/>
      <c r="L19" s="210">
        <f t="shared" si="2"/>
        <v>12292979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재경부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과천정부청사</dc:creator>
  <cp:keywords/>
  <dc:description/>
  <cp:lastModifiedBy>kisu yoo</cp:lastModifiedBy>
  <cp:lastPrinted>2021-01-15T11:43:21Z</cp:lastPrinted>
  <dcterms:created xsi:type="dcterms:W3CDTF">2002-05-10T05:46:06Z</dcterms:created>
  <dcterms:modified xsi:type="dcterms:W3CDTF">2022-07-12T06:26:31Z</dcterms:modified>
  <cp:category/>
  <cp:version/>
  <cp:contentType/>
  <cp:contentStatus/>
</cp:coreProperties>
</file>